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Ross M - Ph.D\SO1229 - Tanzania Drilling Project MSc\2019 MERGED PhD THESIS\APPENDICES\APPENDIX 1 - DIGITAL DAT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4" i="1" l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</calcChain>
</file>

<file path=xl/sharedStrings.xml><?xml version="1.0" encoding="utf-8"?>
<sst xmlns="http://schemas.openxmlformats.org/spreadsheetml/2006/main" count="190" uniqueCount="110">
  <si>
    <t>Chem Lith</t>
  </si>
  <si>
    <t>Si/Al</t>
  </si>
  <si>
    <t>CaCO3</t>
  </si>
  <si>
    <t>ChemGR</t>
  </si>
  <si>
    <t>Core Number / Part / Depth (cm)</t>
  </si>
  <si>
    <t>Calculated Depth (m)</t>
  </si>
  <si>
    <t>ICP OES DATA</t>
  </si>
  <si>
    <t>TDP</t>
  </si>
  <si>
    <t>Be (ppm)</t>
  </si>
  <si>
    <t>V (ppm)</t>
  </si>
  <si>
    <t>Cr (ppm)</t>
  </si>
  <si>
    <t>Co (ppm)</t>
  </si>
  <si>
    <t>Ni (ppm)</t>
  </si>
  <si>
    <t>Cu (ppm)</t>
  </si>
  <si>
    <t>Zn (ppm)</t>
  </si>
  <si>
    <t>Ga (ppm)</t>
  </si>
  <si>
    <t>Rb (ppm)</t>
  </si>
  <si>
    <t>Sr (ppm)</t>
  </si>
  <si>
    <t>Y (ppm)</t>
  </si>
  <si>
    <t>Zr (ppm)</t>
  </si>
  <si>
    <t>Nb (ppm)</t>
  </si>
  <si>
    <t>Mo (ppm)</t>
  </si>
  <si>
    <t>Cs (ppm)</t>
  </si>
  <si>
    <t>Ba (ppm)</t>
  </si>
  <si>
    <t>La (ppm)</t>
  </si>
  <si>
    <t>Ce (ppm)</t>
  </si>
  <si>
    <t>Pr (ppm)</t>
  </si>
  <si>
    <t>Nd (ppm)</t>
  </si>
  <si>
    <t>Sm (ppm)</t>
  </si>
  <si>
    <t>Eu (ppm)</t>
  </si>
  <si>
    <t>Gd (ppm)</t>
  </si>
  <si>
    <t>Tb (ppm)</t>
  </si>
  <si>
    <t>Dy (ppm)</t>
  </si>
  <si>
    <t>Ho (ppm)</t>
  </si>
  <si>
    <t>Er (ppm)</t>
  </si>
  <si>
    <t>Tm (ppm)</t>
  </si>
  <si>
    <t>Yb (ppm)</t>
  </si>
  <si>
    <t>Lu (ppm)</t>
  </si>
  <si>
    <t>Hf (ppm)</t>
  </si>
  <si>
    <t>Ta (ppm)</t>
  </si>
  <si>
    <t>Th (ppm)</t>
  </si>
  <si>
    <t>U (ppm)</t>
  </si>
  <si>
    <t>Al2O3</t>
  </si>
  <si>
    <t>SiO2</t>
  </si>
  <si>
    <t>TiO2</t>
  </si>
  <si>
    <t>Fe2O3</t>
  </si>
  <si>
    <t>MnO</t>
  </si>
  <si>
    <t>MgO</t>
  </si>
  <si>
    <t>CaO</t>
  </si>
  <si>
    <t>Na2O</t>
  </si>
  <si>
    <t>K2O</t>
  </si>
  <si>
    <t>P2O5</t>
  </si>
  <si>
    <t>wt %</t>
  </si>
  <si>
    <t>ppm</t>
  </si>
  <si>
    <t>Sc</t>
  </si>
  <si>
    <t>S</t>
  </si>
  <si>
    <t>ICP MS DATA</t>
  </si>
  <si>
    <t>Zr/Th</t>
  </si>
  <si>
    <t>Th/Zr</t>
  </si>
  <si>
    <t>Ti/Al</t>
  </si>
  <si>
    <t>C.I.A. (-Ca)</t>
  </si>
  <si>
    <t>Th/Sc</t>
  </si>
  <si>
    <t>LREE/HREE</t>
  </si>
  <si>
    <t>P/Al</t>
  </si>
  <si>
    <t>Sc/Al</t>
  </si>
  <si>
    <t>Rb/Cs</t>
  </si>
  <si>
    <t>Mo/Al</t>
  </si>
  <si>
    <t>K/Na</t>
  </si>
  <si>
    <t>Cr/Al</t>
  </si>
  <si>
    <t>Zr/Al</t>
  </si>
  <si>
    <t>S/Al</t>
  </si>
  <si>
    <t>Na/Al</t>
  </si>
  <si>
    <t xml:space="preserve">Element Indices &amp; Ratios (those highlighted in green are plotted logarithmically on their associated figures) </t>
  </si>
  <si>
    <t>EF U</t>
  </si>
  <si>
    <t>EF Mo</t>
  </si>
  <si>
    <t>EF Ni</t>
  </si>
  <si>
    <t>EF Cu</t>
  </si>
  <si>
    <t>EF Sc</t>
  </si>
  <si>
    <t>EF Th</t>
  </si>
  <si>
    <t>EF Ce</t>
  </si>
  <si>
    <t>EF Lu</t>
  </si>
  <si>
    <t>EF P</t>
  </si>
  <si>
    <t>EF Zr</t>
  </si>
  <si>
    <t>EF Ti</t>
  </si>
  <si>
    <t>EF Cr</t>
  </si>
  <si>
    <t>CLAYSTONE</t>
  </si>
  <si>
    <t>CLAYSTONE: CALC</t>
  </si>
  <si>
    <t>CLAYSTONE: SILTY</t>
  </si>
  <si>
    <t>Ti/Nb</t>
  </si>
  <si>
    <t>10-1-30</t>
  </si>
  <si>
    <t>5-1-30</t>
  </si>
  <si>
    <t>TDP-14</t>
  </si>
  <si>
    <t>1-1-58</t>
  </si>
  <si>
    <t>1-2-46</t>
  </si>
  <si>
    <t>2-1-36</t>
  </si>
  <si>
    <t>2-2-20</t>
  </si>
  <si>
    <t>3-1-35</t>
  </si>
  <si>
    <t>4-1-26</t>
  </si>
  <si>
    <t>4-2-40</t>
  </si>
  <si>
    <t>4-3-30</t>
  </si>
  <si>
    <t>5-2-30</t>
  </si>
  <si>
    <t>5-3-26</t>
  </si>
  <si>
    <t>9-1-28</t>
  </si>
  <si>
    <t>10-2-52</t>
  </si>
  <si>
    <t>10-3-41</t>
  </si>
  <si>
    <t>11-1-41</t>
  </si>
  <si>
    <t>11-2-10</t>
  </si>
  <si>
    <t>12-1-34</t>
  </si>
  <si>
    <t>13-1-42</t>
  </si>
  <si>
    <t>13-2-36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</si>
</sst>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6">
    <xf numFmtId="0" fontId="0" fillId="0" borderId="0" xfId="0"/>
    <xf numFmtId="2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6" fillId="4" borderId="0" xfId="0" applyNumberFormat="1" applyFont="1" applyFill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0" fontId="1" fillId="6" borderId="0" xfId="0" applyNumberFormat="1" applyFont="1" applyFill="1" applyAlignment="1">
      <alignment horizontal="center" vertical="center"/>
    </xf>
    <xf numFmtId="2" fontId="1" fillId="6" borderId="0" xfId="0" applyNumberFormat="1" applyFont="1" applyFill="1" applyAlignment="1">
      <alignment horizontal="center" vertical="center"/>
    </xf>
    <xf numFmtId="2" fontId="7" fillId="6" borderId="0" xfId="0" applyNumberFormat="1" applyFont="1" applyFill="1" applyAlignment="1">
      <alignment horizontal="center" vertical="center"/>
    </xf>
    <xf numFmtId="0" fontId="1" fillId="8" borderId="0" xfId="0" applyNumberFormat="1" applyFont="1" applyFill="1" applyAlignment="1">
      <alignment horizontal="center" vertical="center"/>
    </xf>
    <xf numFmtId="164" fontId="1" fillId="8" borderId="0" xfId="2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1" fillId="2" borderId="0" xfId="1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</cellXfs>
  <cellStyles count="7">
    <cellStyle name="Normal" xfId="0" builtinId="0"/>
    <cellStyle name="Normal 2 2" xfId="3"/>
    <cellStyle name="Normal 2 2 2" xfId="5"/>
    <cellStyle name="Normal 3" xfId="6"/>
    <cellStyle name="Normal 5" xfId="2"/>
    <cellStyle name="Normal 7 2" xfId="4"/>
    <cellStyle name="Normal_Sheet1" xfId="1"/>
  </cellStyles>
  <dxfs count="16">
    <dxf>
      <fill>
        <patternFill>
          <bgColor theme="2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9966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9966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7"/>
  <sheetViews>
    <sheetView tabSelected="1" workbookViewId="0">
      <selection sqref="A1:A3"/>
    </sheetView>
  </sheetViews>
  <sheetFormatPr defaultColWidth="10" defaultRowHeight="14.25" x14ac:dyDescent="0.25"/>
  <cols>
    <col min="1" max="1" width="10" style="3" customWidth="1"/>
    <col min="2" max="2" width="15.7109375" style="3" customWidth="1"/>
    <col min="3" max="3" width="15.85546875" style="3" customWidth="1"/>
    <col min="4" max="4" width="20.5703125" style="3" bestFit="1" customWidth="1"/>
    <col min="5" max="5" width="9" style="3" customWidth="1"/>
    <col min="6" max="6" width="8.140625" style="3" bestFit="1" customWidth="1"/>
    <col min="7" max="7" width="10.140625" style="3" bestFit="1" customWidth="1"/>
    <col min="8" max="8" width="10" style="3"/>
    <col min="9" max="10" width="9" style="3" bestFit="1" customWidth="1"/>
    <col min="11" max="11" width="7.85546875" style="3" bestFit="1" customWidth="1"/>
    <col min="12" max="12" width="9" style="3" bestFit="1" customWidth="1"/>
    <col min="13" max="14" width="7.85546875" style="3" bestFit="1" customWidth="1"/>
    <col min="15" max="15" width="8.85546875" style="3" bestFit="1" customWidth="1"/>
    <col min="16" max="17" width="7.85546875" style="3" bestFit="1" customWidth="1"/>
    <col min="18" max="18" width="8.42578125" style="3" bestFit="1" customWidth="1"/>
    <col min="19" max="19" width="9" style="3" bestFit="1" customWidth="1"/>
    <col min="20" max="20" width="12.42578125" style="3" bestFit="1" customWidth="1"/>
    <col min="21" max="21" width="10" style="3"/>
    <col min="22" max="22" width="10.7109375" style="3" bestFit="1" customWidth="1"/>
    <col min="23" max="23" width="10.140625" style="3" bestFit="1" customWidth="1"/>
    <col min="24" max="24" width="10.28515625" style="3" bestFit="1" customWidth="1"/>
    <col min="25" max="25" width="10.7109375" style="3" bestFit="1" customWidth="1"/>
    <col min="26" max="26" width="10" style="3" bestFit="1" customWidth="1"/>
    <col min="27" max="27" width="10.7109375" style="3" bestFit="1" customWidth="1"/>
    <col min="28" max="28" width="11.140625" style="3" bestFit="1" customWidth="1"/>
    <col min="29" max="30" width="10.7109375" style="3" bestFit="1" customWidth="1"/>
    <col min="31" max="31" width="11" style="3" bestFit="1" customWidth="1"/>
    <col min="32" max="32" width="9.7109375" style="3" bestFit="1" customWidth="1"/>
    <col min="33" max="33" width="10.140625" style="3" bestFit="1" customWidth="1"/>
    <col min="34" max="34" width="10.7109375" style="3" bestFit="1" customWidth="1"/>
    <col min="35" max="35" width="11" style="3" bestFit="1" customWidth="1"/>
    <col min="36" max="36" width="10.5703125" style="3" bestFit="1" customWidth="1"/>
    <col min="37" max="37" width="11.28515625" style="3" bestFit="1" customWidth="1"/>
    <col min="38" max="38" width="10.28515625" style="3" bestFit="1" customWidth="1"/>
    <col min="39" max="39" width="10.7109375" style="3" bestFit="1" customWidth="1"/>
    <col min="40" max="40" width="10.140625" style="3" bestFit="1" customWidth="1"/>
    <col min="41" max="41" width="10.7109375" style="3" bestFit="1" customWidth="1"/>
    <col min="42" max="42" width="11" style="3" bestFit="1" customWidth="1"/>
    <col min="43" max="43" width="10.5703125" style="3" bestFit="1" customWidth="1"/>
    <col min="44" max="44" width="10.85546875" style="3" bestFit="1" customWidth="1"/>
    <col min="45" max="45" width="10.5703125" style="3" bestFit="1" customWidth="1"/>
    <col min="46" max="46" width="10.42578125" style="3" bestFit="1" customWidth="1"/>
    <col min="47" max="47" width="10.7109375" style="3" bestFit="1" customWidth="1"/>
    <col min="48" max="48" width="10.140625" style="3" bestFit="1" customWidth="1"/>
    <col min="49" max="49" width="11" style="3" bestFit="1" customWidth="1"/>
    <col min="50" max="50" width="10.5703125" style="3" bestFit="1" customWidth="1"/>
    <col min="51" max="51" width="10.42578125" style="3" bestFit="1" customWidth="1"/>
    <col min="52" max="52" width="10.140625" style="3" bestFit="1" customWidth="1"/>
    <col min="53" max="53" width="10.42578125" style="3" bestFit="1" customWidth="1"/>
    <col min="54" max="54" width="10.5703125" style="3" bestFit="1" customWidth="1"/>
    <col min="55" max="55" width="9.42578125" style="3" bestFit="1" customWidth="1"/>
    <col min="56" max="56" width="10" style="3"/>
    <col min="57" max="57" width="8.42578125" style="3" bestFit="1" customWidth="1"/>
    <col min="58" max="59" width="7.28515625" style="3" bestFit="1" customWidth="1"/>
    <col min="60" max="60" width="11.5703125" style="3" bestFit="1" customWidth="1"/>
    <col min="61" max="61" width="7.28515625" style="3" bestFit="1" customWidth="1"/>
    <col min="62" max="62" width="13.42578125" style="3" bestFit="1" customWidth="1"/>
    <col min="63" max="64" width="7.28515625" style="3" bestFit="1" customWidth="1"/>
    <col min="65" max="65" width="8.42578125" style="3" bestFit="1" customWidth="1"/>
    <col min="66" max="67" width="7.28515625" style="3" bestFit="1" customWidth="1"/>
    <col min="68" max="68" width="7.28515625" style="3" customWidth="1"/>
    <col min="69" max="69" width="7.28515625" style="3" bestFit="1" customWidth="1"/>
    <col min="70" max="70" width="8.42578125" style="3" bestFit="1" customWidth="1"/>
    <col min="71" max="71" width="10.7109375" style="3" bestFit="1" customWidth="1"/>
    <col min="72" max="73" width="7.28515625" style="3" bestFit="1" customWidth="1"/>
    <col min="74" max="74" width="7.42578125" style="3" bestFit="1" customWidth="1"/>
    <col min="75" max="84" width="7.28515625" style="3" bestFit="1" customWidth="1"/>
    <col min="85" max="85" width="10" style="3"/>
    <col min="86" max="86" width="23.42578125" style="3" bestFit="1" customWidth="1"/>
    <col min="87" max="16384" width="10" style="3"/>
  </cols>
  <sheetData>
    <row r="1" spans="1:84" ht="15" x14ac:dyDescent="0.25">
      <c r="A1" s="23" t="s">
        <v>7</v>
      </c>
      <c r="B1" s="24" t="s">
        <v>4</v>
      </c>
      <c r="C1" s="25" t="s">
        <v>5</v>
      </c>
      <c r="D1" s="22" t="s">
        <v>0</v>
      </c>
      <c r="E1" s="22" t="s">
        <v>1</v>
      </c>
      <c r="F1" s="22" t="s">
        <v>2</v>
      </c>
      <c r="G1" s="22" t="s">
        <v>3</v>
      </c>
      <c r="H1" s="18"/>
      <c r="I1" s="20" t="s">
        <v>6</v>
      </c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8"/>
      <c r="V1" s="21" t="s">
        <v>56</v>
      </c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E1" s="17" t="s">
        <v>72</v>
      </c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</row>
    <row r="2" spans="1:84" ht="15" x14ac:dyDescent="0.25">
      <c r="A2" s="23"/>
      <c r="B2" s="24"/>
      <c r="C2" s="25"/>
      <c r="D2" s="22"/>
      <c r="E2" s="22"/>
      <c r="F2" s="22"/>
      <c r="G2" s="22"/>
      <c r="H2" s="18"/>
      <c r="I2" s="12" t="s">
        <v>42</v>
      </c>
      <c r="J2" s="12" t="s">
        <v>43</v>
      </c>
      <c r="K2" s="12" t="s">
        <v>44</v>
      </c>
      <c r="L2" s="12" t="s">
        <v>45</v>
      </c>
      <c r="M2" s="12" t="s">
        <v>46</v>
      </c>
      <c r="N2" s="12" t="s">
        <v>47</v>
      </c>
      <c r="O2" s="12" t="s">
        <v>48</v>
      </c>
      <c r="P2" s="12" t="s">
        <v>49</v>
      </c>
      <c r="Q2" s="12" t="s">
        <v>50</v>
      </c>
      <c r="R2" s="12" t="s">
        <v>51</v>
      </c>
      <c r="S2" s="10" t="s">
        <v>54</v>
      </c>
      <c r="T2" s="11" t="s">
        <v>55</v>
      </c>
      <c r="U2" s="18"/>
      <c r="V2" s="13" t="s">
        <v>8</v>
      </c>
      <c r="W2" s="13" t="s">
        <v>9</v>
      </c>
      <c r="X2" s="14" t="s">
        <v>10</v>
      </c>
      <c r="Y2" s="13" t="s">
        <v>11</v>
      </c>
      <c r="Z2" s="13" t="s">
        <v>12</v>
      </c>
      <c r="AA2" s="13" t="s">
        <v>13</v>
      </c>
      <c r="AB2" s="13" t="s">
        <v>14</v>
      </c>
      <c r="AC2" s="13" t="s">
        <v>15</v>
      </c>
      <c r="AD2" s="13" t="s">
        <v>16</v>
      </c>
      <c r="AE2" s="13" t="s">
        <v>17</v>
      </c>
      <c r="AF2" s="13" t="s">
        <v>18</v>
      </c>
      <c r="AG2" s="13" t="s">
        <v>19</v>
      </c>
      <c r="AH2" s="13" t="s">
        <v>20</v>
      </c>
      <c r="AI2" s="13" t="s">
        <v>21</v>
      </c>
      <c r="AJ2" s="13" t="s">
        <v>22</v>
      </c>
      <c r="AK2" s="13" t="s">
        <v>23</v>
      </c>
      <c r="AL2" s="13" t="s">
        <v>24</v>
      </c>
      <c r="AM2" s="13" t="s">
        <v>25</v>
      </c>
      <c r="AN2" s="13" t="s">
        <v>26</v>
      </c>
      <c r="AO2" s="13" t="s">
        <v>27</v>
      </c>
      <c r="AP2" s="13" t="s">
        <v>28</v>
      </c>
      <c r="AQ2" s="13" t="s">
        <v>29</v>
      </c>
      <c r="AR2" s="13" t="s">
        <v>30</v>
      </c>
      <c r="AS2" s="13" t="s">
        <v>31</v>
      </c>
      <c r="AT2" s="13" t="s">
        <v>32</v>
      </c>
      <c r="AU2" s="13" t="s">
        <v>33</v>
      </c>
      <c r="AV2" s="13" t="s">
        <v>34</v>
      </c>
      <c r="AW2" s="13" t="s">
        <v>35</v>
      </c>
      <c r="AX2" s="13" t="s">
        <v>36</v>
      </c>
      <c r="AY2" s="13" t="s">
        <v>37</v>
      </c>
      <c r="AZ2" s="13" t="s">
        <v>38</v>
      </c>
      <c r="BA2" s="13" t="s">
        <v>39</v>
      </c>
      <c r="BB2" s="13" t="s">
        <v>40</v>
      </c>
      <c r="BC2" s="13" t="s">
        <v>41</v>
      </c>
      <c r="BE2" s="17" t="s">
        <v>57</v>
      </c>
      <c r="BF2" s="19" t="s">
        <v>58</v>
      </c>
      <c r="BG2" s="17" t="s">
        <v>59</v>
      </c>
      <c r="BH2" s="17" t="s">
        <v>60</v>
      </c>
      <c r="BI2" s="17" t="s">
        <v>61</v>
      </c>
      <c r="BJ2" s="17" t="s">
        <v>62</v>
      </c>
      <c r="BK2" s="19" t="s">
        <v>63</v>
      </c>
      <c r="BL2" s="17" t="s">
        <v>64</v>
      </c>
      <c r="BM2" s="17" t="s">
        <v>65</v>
      </c>
      <c r="BN2" s="19" t="s">
        <v>66</v>
      </c>
      <c r="BO2" s="19" t="s">
        <v>67</v>
      </c>
      <c r="BP2" s="19" t="s">
        <v>88</v>
      </c>
      <c r="BQ2" s="17" t="s">
        <v>68</v>
      </c>
      <c r="BR2" s="19" t="s">
        <v>69</v>
      </c>
      <c r="BS2" s="19" t="s">
        <v>70</v>
      </c>
      <c r="BT2" s="19" t="s">
        <v>71</v>
      </c>
      <c r="BU2" s="17" t="s">
        <v>73</v>
      </c>
      <c r="BV2" s="17" t="s">
        <v>74</v>
      </c>
      <c r="BW2" s="17" t="s">
        <v>75</v>
      </c>
      <c r="BX2" s="17" t="s">
        <v>76</v>
      </c>
      <c r="BY2" s="17" t="s">
        <v>77</v>
      </c>
      <c r="BZ2" s="17" t="s">
        <v>78</v>
      </c>
      <c r="CA2" s="17" t="s">
        <v>79</v>
      </c>
      <c r="CB2" s="17" t="s">
        <v>80</v>
      </c>
      <c r="CC2" s="17" t="s">
        <v>81</v>
      </c>
      <c r="CD2" s="17" t="s">
        <v>82</v>
      </c>
      <c r="CE2" s="17" t="s">
        <v>83</v>
      </c>
      <c r="CF2" s="17" t="s">
        <v>84</v>
      </c>
    </row>
    <row r="3" spans="1:84" ht="15" x14ac:dyDescent="0.25">
      <c r="A3" s="23"/>
      <c r="B3" s="24"/>
      <c r="C3" s="25"/>
      <c r="D3" s="22"/>
      <c r="E3" s="22"/>
      <c r="F3" s="22"/>
      <c r="G3" s="22"/>
      <c r="H3" s="18"/>
      <c r="I3" s="12" t="s">
        <v>52</v>
      </c>
      <c r="J3" s="12" t="s">
        <v>52</v>
      </c>
      <c r="K3" s="12" t="s">
        <v>52</v>
      </c>
      <c r="L3" s="12" t="s">
        <v>52</v>
      </c>
      <c r="M3" s="12" t="s">
        <v>52</v>
      </c>
      <c r="N3" s="12" t="s">
        <v>52</v>
      </c>
      <c r="O3" s="12" t="s">
        <v>52</v>
      </c>
      <c r="P3" s="12" t="s">
        <v>52</v>
      </c>
      <c r="Q3" s="12" t="s">
        <v>52</v>
      </c>
      <c r="R3" s="12" t="s">
        <v>52</v>
      </c>
      <c r="S3" s="10" t="s">
        <v>53</v>
      </c>
      <c r="T3" s="11" t="s">
        <v>53</v>
      </c>
      <c r="U3" s="18"/>
      <c r="V3" s="13" t="s">
        <v>53</v>
      </c>
      <c r="W3" s="13" t="s">
        <v>53</v>
      </c>
      <c r="X3" s="13" t="s">
        <v>53</v>
      </c>
      <c r="Y3" s="13" t="s">
        <v>53</v>
      </c>
      <c r="Z3" s="13" t="s">
        <v>53</v>
      </c>
      <c r="AA3" s="13" t="s">
        <v>53</v>
      </c>
      <c r="AB3" s="13" t="s">
        <v>53</v>
      </c>
      <c r="AC3" s="13" t="s">
        <v>53</v>
      </c>
      <c r="AD3" s="13" t="s">
        <v>53</v>
      </c>
      <c r="AE3" s="13" t="s">
        <v>53</v>
      </c>
      <c r="AF3" s="13" t="s">
        <v>53</v>
      </c>
      <c r="AG3" s="13" t="s">
        <v>53</v>
      </c>
      <c r="AH3" s="13" t="s">
        <v>53</v>
      </c>
      <c r="AI3" s="13" t="s">
        <v>53</v>
      </c>
      <c r="AJ3" s="13" t="s">
        <v>53</v>
      </c>
      <c r="AK3" s="13" t="s">
        <v>53</v>
      </c>
      <c r="AL3" s="13" t="s">
        <v>53</v>
      </c>
      <c r="AM3" s="13" t="s">
        <v>53</v>
      </c>
      <c r="AN3" s="13" t="s">
        <v>53</v>
      </c>
      <c r="AO3" s="13" t="s">
        <v>53</v>
      </c>
      <c r="AP3" s="13" t="s">
        <v>53</v>
      </c>
      <c r="AQ3" s="13" t="s">
        <v>53</v>
      </c>
      <c r="AR3" s="13" t="s">
        <v>53</v>
      </c>
      <c r="AS3" s="13" t="s">
        <v>53</v>
      </c>
      <c r="AT3" s="13" t="s">
        <v>53</v>
      </c>
      <c r="AU3" s="13" t="s">
        <v>53</v>
      </c>
      <c r="AV3" s="13" t="s">
        <v>53</v>
      </c>
      <c r="AW3" s="13" t="s">
        <v>53</v>
      </c>
      <c r="AX3" s="13" t="s">
        <v>53</v>
      </c>
      <c r="AY3" s="13" t="s">
        <v>53</v>
      </c>
      <c r="AZ3" s="13" t="s">
        <v>53</v>
      </c>
      <c r="BA3" s="13" t="s">
        <v>53</v>
      </c>
      <c r="BB3" s="13" t="s">
        <v>53</v>
      </c>
      <c r="BC3" s="13" t="s">
        <v>53</v>
      </c>
      <c r="BE3" s="17"/>
      <c r="BF3" s="19"/>
      <c r="BG3" s="17"/>
      <c r="BH3" s="17"/>
      <c r="BI3" s="17"/>
      <c r="BJ3" s="17"/>
      <c r="BK3" s="19"/>
      <c r="BL3" s="17"/>
      <c r="BM3" s="17"/>
      <c r="BN3" s="19"/>
      <c r="BO3" s="19"/>
      <c r="BP3" s="19"/>
      <c r="BQ3" s="17"/>
      <c r="BR3" s="19"/>
      <c r="BS3" s="19"/>
      <c r="BT3" s="19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</row>
    <row r="4" spans="1:84" x14ac:dyDescent="0.25">
      <c r="A4" s="16" t="s">
        <v>91</v>
      </c>
      <c r="B4" s="2" t="s">
        <v>92</v>
      </c>
      <c r="C4" s="1">
        <v>3.58</v>
      </c>
      <c r="D4" s="8" t="s">
        <v>86</v>
      </c>
      <c r="E4" s="5">
        <f t="shared" ref="E4:E23" si="0">J4/I4</f>
        <v>2.9745070828983882</v>
      </c>
      <c r="F4" s="6">
        <f t="shared" ref="F4:F23" si="1">O4/0.5603</f>
        <v>24.847607656583381</v>
      </c>
      <c r="G4" s="7">
        <v>99.773690639382096</v>
      </c>
      <c r="H4" s="7"/>
      <c r="I4" s="15">
        <v>13.852965770820791</v>
      </c>
      <c r="J4" s="15">
        <v>41.205744804455371</v>
      </c>
      <c r="K4" s="15">
        <v>0.63371645941672083</v>
      </c>
      <c r="L4" s="15">
        <v>6.4256085091707771</v>
      </c>
      <c r="M4" s="15">
        <v>7.5373044423274735E-2</v>
      </c>
      <c r="N4" s="15">
        <v>1.9114362444476576</v>
      </c>
      <c r="O4" s="15">
        <v>13.92211456998367</v>
      </c>
      <c r="P4" s="15">
        <v>0.76933284090258658</v>
      </c>
      <c r="Q4" s="15">
        <v>1.8529237774549778</v>
      </c>
      <c r="R4" s="15">
        <v>0.12526991724257477</v>
      </c>
      <c r="S4" s="15">
        <v>12.52082198520355</v>
      </c>
      <c r="T4" s="15">
        <v>2286.39741</v>
      </c>
      <c r="U4" s="15"/>
      <c r="V4" s="15">
        <v>2.2019409356724311</v>
      </c>
      <c r="W4" s="15">
        <v>99.429843625266656</v>
      </c>
      <c r="X4" s="15">
        <v>76.362639744954137</v>
      </c>
      <c r="Y4" s="15">
        <v>20.152106294221962</v>
      </c>
      <c r="Z4" s="15">
        <v>44.737735482116875</v>
      </c>
      <c r="AA4" s="15">
        <v>29.446067353800363</v>
      </c>
      <c r="AB4" s="15">
        <v>112.33216500404423</v>
      </c>
      <c r="AC4" s="15">
        <v>17.259594731948255</v>
      </c>
      <c r="AD4" s="15">
        <v>110.22744288658716</v>
      </c>
      <c r="AE4" s="15">
        <v>970.08670829014943</v>
      </c>
      <c r="AF4" s="15">
        <v>34.029728494659061</v>
      </c>
      <c r="AG4" s="15">
        <v>111.79736669442272</v>
      </c>
      <c r="AH4" s="15">
        <v>11.785817375114844</v>
      </c>
      <c r="AI4" s="15">
        <v>0.6849714398266693</v>
      </c>
      <c r="AJ4" s="15">
        <v>4.5041110671632429</v>
      </c>
      <c r="AK4" s="15">
        <v>257.626130067075</v>
      </c>
      <c r="AL4" s="15">
        <v>45.6229046449129</v>
      </c>
      <c r="AM4" s="15">
        <v>97.038580834530663</v>
      </c>
      <c r="AN4" s="15">
        <v>10.637276234522004</v>
      </c>
      <c r="AO4" s="15">
        <v>39.845383532412256</v>
      </c>
      <c r="AP4" s="15">
        <v>7.5586567720222479</v>
      </c>
      <c r="AQ4" s="15">
        <v>1.6482892906815019</v>
      </c>
      <c r="AR4" s="15">
        <v>7.2229074409415688</v>
      </c>
      <c r="AS4" s="15">
        <v>0.95494235391552951</v>
      </c>
      <c r="AT4" s="15">
        <v>5.4338641924167383</v>
      </c>
      <c r="AU4" s="15">
        <v>1.1821639531712524</v>
      </c>
      <c r="AV4" s="15">
        <v>3.0290507636852304</v>
      </c>
      <c r="AW4" s="15">
        <v>0.42629733378560208</v>
      </c>
      <c r="AX4" s="15">
        <v>2.6216091021922483</v>
      </c>
      <c r="AY4" s="15">
        <v>0.38619365897498464</v>
      </c>
      <c r="AZ4" s="15">
        <v>3.0549564759500334</v>
      </c>
      <c r="BA4" s="15">
        <v>0.88714509813092279</v>
      </c>
      <c r="BB4" s="15">
        <v>11.761741625896253</v>
      </c>
      <c r="BC4" s="15">
        <v>2.8813757727496387</v>
      </c>
      <c r="BE4" s="15">
        <f t="shared" ref="BE4:BE23" si="2">AG4/BB4</f>
        <v>9.5051711090366418</v>
      </c>
      <c r="BF4" s="15">
        <f t="shared" ref="BF4:BF23" si="3">BB4/AG4</f>
        <v>0.1052058914593649</v>
      </c>
      <c r="BG4" s="15">
        <f t="shared" ref="BG4:BG23" si="4">K4/I4</f>
        <v>4.5745905237963569E-2</v>
      </c>
      <c r="BH4" s="15">
        <f t="shared" ref="BH4:BH23" si="5">I4/(I4+Q4+P4)*100</f>
        <v>84.083634463835963</v>
      </c>
      <c r="BI4" s="15">
        <f t="shared" ref="BI4:BI23" si="6">BB4/S4</f>
        <v>0.93937455861888786</v>
      </c>
      <c r="BJ4" s="15">
        <f t="shared" ref="BJ4:BJ23" si="7">(AL4+AM4+AN4+AO4+AP4)/(AU4+AV4+AW4+AX4+AY4)</f>
        <v>26.251738085184538</v>
      </c>
      <c r="BK4" s="15">
        <f t="shared" ref="BK4:BK23" si="8">R4/I4</f>
        <v>9.0428229820965263E-3</v>
      </c>
      <c r="BL4" s="15">
        <f t="shared" ref="BL4:BL23" si="9">S4/I4</f>
        <v>0.90383692505591806</v>
      </c>
      <c r="BM4" s="15">
        <f t="shared" ref="BM4:BM23" si="10">AD4/AJ4</f>
        <v>24.472629835926774</v>
      </c>
      <c r="BN4" s="15">
        <f t="shared" ref="BN4:BN23" si="11">AI4/I4</f>
        <v>4.9445833560742607E-2</v>
      </c>
      <c r="BO4" s="15">
        <f t="shared" ref="BO4:BO23" si="12">Q4/P4</f>
        <v>2.4084813216619154</v>
      </c>
      <c r="BP4" s="15">
        <f t="shared" ref="BP4:BP23" si="13">K4/AH4</f>
        <v>5.3769411085121767E-2</v>
      </c>
      <c r="BQ4" s="15">
        <f t="shared" ref="BQ4:BQ23" si="14">X4/I4</f>
        <v>5.5123676047623436</v>
      </c>
      <c r="BR4" s="15">
        <f t="shared" ref="BR4:BR23" si="15">AG4/I4</f>
        <v>8.0702839048304895</v>
      </c>
      <c r="BS4" s="15">
        <f t="shared" ref="BS4:BS23" si="16">T4/I4</f>
        <v>165.04750302754343</v>
      </c>
      <c r="BT4" s="15">
        <f t="shared" ref="BT4:BT23" si="17">P4/I4</f>
        <v>5.5535605416933288E-2</v>
      </c>
      <c r="BU4" s="15">
        <f t="shared" ref="BU4:BU23" si="18">(BC4/I4)/0.1679</f>
        <v>1.2388149647351567</v>
      </c>
      <c r="BV4" s="15">
        <f t="shared" ref="BV4:BV23" si="19">(AI4/I4)/0.132</f>
        <v>0.37458964818744395</v>
      </c>
      <c r="BW4" s="15">
        <f t="shared" ref="BW4:BW23" si="20">(Z4/I4)/2.910053</f>
        <v>1.1097632461924425</v>
      </c>
      <c r="BX4" s="15">
        <f t="shared" ref="BX4:BX23" si="21">(AA4/I4)/2.6455</f>
        <v>0.80348315115353353</v>
      </c>
      <c r="BY4" s="15">
        <f t="shared" ref="BY4:BY23" si="22">(S4/I4)/1.013</f>
        <v>0.89223783322400607</v>
      </c>
      <c r="BZ4" s="15">
        <f t="shared" ref="BZ4:BZ23" si="23">(BB4/I4)/0.821</f>
        <v>1.03415519188533</v>
      </c>
      <c r="CA4" s="15">
        <f t="shared" ref="CA4:CA23" si="24">(AM4/I4)/5.536</f>
        <v>1.2653352121089838</v>
      </c>
      <c r="CB4" s="15">
        <f t="shared" ref="CB4:CB23" si="25">(AY4/I4)/0.024</f>
        <v>1.1615853762654325</v>
      </c>
      <c r="CC4" s="15">
        <f t="shared" ref="CC4:CC23" si="26">(R4/I4)/0.0085</f>
        <v>1.0638615273054737</v>
      </c>
      <c r="CD4" s="15">
        <f t="shared" ref="CD4:CD23" si="27">(AG4/I4)/12.9</f>
        <v>0.62560340347523169</v>
      </c>
      <c r="CE4" s="15">
        <f t="shared" ref="CE4:CE23" si="28">(K4/I4)/0.058</f>
        <v>0.78872250410282008</v>
      </c>
      <c r="CF4" s="15">
        <f t="shared" ref="CF4:CF23" si="29">(X4/I4)/6.453</f>
        <v>0.85423331857466966</v>
      </c>
    </row>
    <row r="5" spans="1:84" x14ac:dyDescent="0.25">
      <c r="A5" s="16" t="s">
        <v>91</v>
      </c>
      <c r="B5" s="2" t="s">
        <v>93</v>
      </c>
      <c r="C5" s="1">
        <v>4.46</v>
      </c>
      <c r="D5" s="8" t="s">
        <v>86</v>
      </c>
      <c r="E5" s="5">
        <f t="shared" si="0"/>
        <v>2.964638462688201</v>
      </c>
      <c r="F5" s="6">
        <f t="shared" si="1"/>
        <v>13.28257202273852</v>
      </c>
      <c r="G5" s="7">
        <v>108.81337186383067</v>
      </c>
      <c r="H5" s="7"/>
      <c r="I5" s="15">
        <v>16.830508718512455</v>
      </c>
      <c r="J5" s="15">
        <v>49.896373493511128</v>
      </c>
      <c r="K5" s="15">
        <v>0.74721511481847225</v>
      </c>
      <c r="L5" s="15">
        <v>5.9780634533922719</v>
      </c>
      <c r="M5" s="15">
        <v>3.1070552772663317E-2</v>
      </c>
      <c r="N5" s="15">
        <v>2.0732137370780022</v>
      </c>
      <c r="O5" s="15">
        <v>7.4422251043403929</v>
      </c>
      <c r="P5" s="15">
        <v>0.97934068312750644</v>
      </c>
      <c r="Q5" s="15">
        <v>2.0366590763958916</v>
      </c>
      <c r="R5" s="15">
        <v>5.0245626146747012E-2</v>
      </c>
      <c r="S5" s="15">
        <v>13.240200121080699</v>
      </c>
      <c r="T5" s="15">
        <v>1833.4432200000001</v>
      </c>
      <c r="U5" s="15"/>
      <c r="V5" s="15">
        <v>2.212116263471287</v>
      </c>
      <c r="W5" s="15">
        <v>114.75760805821736</v>
      </c>
      <c r="X5" s="15">
        <v>86.905206467850633</v>
      </c>
      <c r="Y5" s="15">
        <v>15.116514726260261</v>
      </c>
      <c r="Z5" s="15">
        <v>35.921099072539867</v>
      </c>
      <c r="AA5" s="15">
        <v>26.72766356170424</v>
      </c>
      <c r="AB5" s="15">
        <v>135.48305922530781</v>
      </c>
      <c r="AC5" s="15">
        <v>20.473853344557131</v>
      </c>
      <c r="AD5" s="15">
        <v>124.58311167782756</v>
      </c>
      <c r="AE5" s="15">
        <v>769.83662124170564</v>
      </c>
      <c r="AF5" s="15">
        <v>20.113580898433348</v>
      </c>
      <c r="AG5" s="15">
        <v>131.41445162916477</v>
      </c>
      <c r="AH5" s="15">
        <v>14.332501531546695</v>
      </c>
      <c r="AI5" s="15">
        <v>0.49745912940713016</v>
      </c>
      <c r="AJ5" s="15">
        <v>4.8944604201066717</v>
      </c>
      <c r="AK5" s="15">
        <v>331.83143773694957</v>
      </c>
      <c r="AL5" s="15">
        <v>40.65002796998683</v>
      </c>
      <c r="AM5" s="15">
        <v>85.633468506542798</v>
      </c>
      <c r="AN5" s="15">
        <v>9.5402440460091551</v>
      </c>
      <c r="AO5" s="15">
        <v>33.902478481031451</v>
      </c>
      <c r="AP5" s="15">
        <v>5.782306224871351</v>
      </c>
      <c r="AQ5" s="15">
        <v>1.1776356050069541</v>
      </c>
      <c r="AR5" s="15">
        <v>5.1625792283853311</v>
      </c>
      <c r="AS5" s="15">
        <v>0.70009577480310292</v>
      </c>
      <c r="AT5" s="15">
        <v>3.67782312574314</v>
      </c>
      <c r="AU5" s="15">
        <v>0.76177145911292354</v>
      </c>
      <c r="AV5" s="15">
        <v>2.0437792548011564</v>
      </c>
      <c r="AW5" s="15">
        <v>0.31570132737896006</v>
      </c>
      <c r="AX5" s="15">
        <v>1.8822818638346148</v>
      </c>
      <c r="AY5" s="15">
        <v>0.28916490385937904</v>
      </c>
      <c r="AZ5" s="15">
        <v>3.5955697519386169</v>
      </c>
      <c r="BA5" s="15">
        <v>1.0987108070169838</v>
      </c>
      <c r="BB5" s="15">
        <v>14.324299801410671</v>
      </c>
      <c r="BC5" s="15">
        <v>2.3832629811502817</v>
      </c>
      <c r="BE5" s="15">
        <f t="shared" si="2"/>
        <v>9.1742321405631948</v>
      </c>
      <c r="BF5" s="15">
        <f t="shared" si="3"/>
        <v>0.10900094794621266</v>
      </c>
      <c r="BG5" s="15">
        <f t="shared" si="4"/>
        <v>4.4396466400126379E-2</v>
      </c>
      <c r="BH5" s="15">
        <f t="shared" si="5"/>
        <v>84.803373536150147</v>
      </c>
      <c r="BI5" s="15">
        <f t="shared" si="6"/>
        <v>1.0818794029105268</v>
      </c>
      <c r="BJ5" s="15">
        <f t="shared" si="7"/>
        <v>33.160497425326199</v>
      </c>
      <c r="BK5" s="15">
        <f t="shared" si="8"/>
        <v>2.9853896270812135E-3</v>
      </c>
      <c r="BL5" s="15">
        <f t="shared" si="9"/>
        <v>0.78667854564118722</v>
      </c>
      <c r="BM5" s="15">
        <f t="shared" si="10"/>
        <v>25.453901142204426</v>
      </c>
      <c r="BN5" s="15">
        <f t="shared" si="11"/>
        <v>2.955698711946584E-2</v>
      </c>
      <c r="BO5" s="15">
        <f t="shared" si="12"/>
        <v>2.0796226599020255</v>
      </c>
      <c r="BP5" s="15">
        <f t="shared" si="13"/>
        <v>5.2134312574382564E-2</v>
      </c>
      <c r="BQ5" s="15">
        <f t="shared" si="14"/>
        <v>5.1635519710857345</v>
      </c>
      <c r="BR5" s="15">
        <f t="shared" si="15"/>
        <v>7.8081092988364338</v>
      </c>
      <c r="BS5" s="15">
        <f t="shared" si="16"/>
        <v>108.93569830027377</v>
      </c>
      <c r="BT5" s="15">
        <f t="shared" si="17"/>
        <v>5.8188418395832324E-2</v>
      </c>
      <c r="BU5" s="15">
        <f t="shared" si="18"/>
        <v>0.84338141768959451</v>
      </c>
      <c r="BV5" s="15">
        <f t="shared" si="19"/>
        <v>0.22391656908686242</v>
      </c>
      <c r="BW5" s="15">
        <f t="shared" si="20"/>
        <v>0.73341784779186703</v>
      </c>
      <c r="BX5" s="15">
        <f t="shared" si="21"/>
        <v>0.60028292063913802</v>
      </c>
      <c r="BY5" s="15">
        <f t="shared" si="22"/>
        <v>0.77658296706928653</v>
      </c>
      <c r="BZ5" s="15">
        <f t="shared" si="23"/>
        <v>1.0366520283079284</v>
      </c>
      <c r="CA5" s="15">
        <f t="shared" si="24"/>
        <v>0.91907342886085397</v>
      </c>
      <c r="CB5" s="15">
        <f t="shared" si="25"/>
        <v>0.71587483553333464</v>
      </c>
      <c r="CC5" s="15">
        <f t="shared" si="26"/>
        <v>0.35122230906837804</v>
      </c>
      <c r="CD5" s="15">
        <f t="shared" si="27"/>
        <v>0.6052797906074755</v>
      </c>
      <c r="CE5" s="15">
        <f t="shared" si="28"/>
        <v>0.76545631724355823</v>
      </c>
      <c r="CF5" s="15">
        <f t="shared" si="29"/>
        <v>0.80017851713710431</v>
      </c>
    </row>
    <row r="6" spans="1:84" x14ac:dyDescent="0.25">
      <c r="A6" s="16" t="s">
        <v>91</v>
      </c>
      <c r="B6" s="2" t="s">
        <v>94</v>
      </c>
      <c r="C6" s="1">
        <v>6.16</v>
      </c>
      <c r="D6" s="4" t="s">
        <v>85</v>
      </c>
      <c r="E6" s="5">
        <f t="shared" si="0"/>
        <v>3.2107455716352633</v>
      </c>
      <c r="F6" s="6">
        <f t="shared" si="1"/>
        <v>7.5371076558302939</v>
      </c>
      <c r="G6" s="7">
        <v>118.27683648527315</v>
      </c>
      <c r="H6" s="7"/>
      <c r="I6" s="15">
        <v>17.094475291889378</v>
      </c>
      <c r="J6" s="15">
        <v>54.886010842862248</v>
      </c>
      <c r="K6" s="15">
        <v>0.8632463848448908</v>
      </c>
      <c r="L6" s="15">
        <v>6.2293168180398544</v>
      </c>
      <c r="M6" s="15">
        <v>3.5285170341194931E-2</v>
      </c>
      <c r="N6" s="15">
        <v>2.2007014350747411</v>
      </c>
      <c r="O6" s="15">
        <v>4.2230414195617136</v>
      </c>
      <c r="P6" s="15">
        <v>1.1976045950648382</v>
      </c>
      <c r="Q6" s="15">
        <v>2.483021667043309</v>
      </c>
      <c r="R6" s="15">
        <v>5.7816884881188343E-2</v>
      </c>
      <c r="S6" s="15">
        <v>14.332926403425738</v>
      </c>
      <c r="T6" s="15">
        <v>19920.372600000002</v>
      </c>
      <c r="U6" s="15"/>
      <c r="V6" s="15">
        <v>2.1693798867160918</v>
      </c>
      <c r="W6" s="15">
        <v>110.04291611876263</v>
      </c>
      <c r="X6" s="15">
        <v>88.079865712741608</v>
      </c>
      <c r="Y6" s="15">
        <v>17.463860118675676</v>
      </c>
      <c r="Z6" s="15">
        <v>36.307880647313212</v>
      </c>
      <c r="AA6" s="15">
        <v>30.805269249848426</v>
      </c>
      <c r="AB6" s="15">
        <v>212.68625865013036</v>
      </c>
      <c r="AC6" s="15">
        <v>20.298530147505737</v>
      </c>
      <c r="AD6" s="15">
        <v>132.01191930406387</v>
      </c>
      <c r="AE6" s="15">
        <v>423.95010724893928</v>
      </c>
      <c r="AF6" s="15">
        <v>26.964450331351511</v>
      </c>
      <c r="AG6" s="15">
        <v>183.9602148472238</v>
      </c>
      <c r="AH6" s="15">
        <v>16.4251257221031</v>
      </c>
      <c r="AI6" s="15">
        <v>0.57467008075635218</v>
      </c>
      <c r="AJ6" s="15">
        <v>4.6217363388501962</v>
      </c>
      <c r="AK6" s="15">
        <v>413.69203849518811</v>
      </c>
      <c r="AL6" s="15">
        <v>48.921546286998129</v>
      </c>
      <c r="AM6" s="15">
        <v>97.599323846266685</v>
      </c>
      <c r="AN6" s="15">
        <v>11.505213384587368</v>
      </c>
      <c r="AO6" s="15">
        <v>41.560450090864435</v>
      </c>
      <c r="AP6" s="15">
        <v>7.429300969563438</v>
      </c>
      <c r="AQ6" s="15">
        <v>1.5972183588317106</v>
      </c>
      <c r="AR6" s="15">
        <v>6.6002077479158867</v>
      </c>
      <c r="AS6" s="15">
        <v>0.89245123873087318</v>
      </c>
      <c r="AT6" s="15">
        <v>4.900035842675198</v>
      </c>
      <c r="AU6" s="15">
        <v>1.0038770159320574</v>
      </c>
      <c r="AV6" s="15">
        <v>2.6394339826696251</v>
      </c>
      <c r="AW6" s="15">
        <v>0.40317271426421336</v>
      </c>
      <c r="AX6" s="15">
        <v>2.5251323121003071</v>
      </c>
      <c r="AY6" s="15">
        <v>0.36505868261316954</v>
      </c>
      <c r="AZ6" s="15">
        <v>5.1171503905392131</v>
      </c>
      <c r="BA6" s="15">
        <v>1.2509972351523611</v>
      </c>
      <c r="BB6" s="15">
        <v>14.7246995163348</v>
      </c>
      <c r="BC6" s="15">
        <v>2.4580783411533473</v>
      </c>
      <c r="BE6" s="15">
        <f t="shared" si="2"/>
        <v>12.493308582843955</v>
      </c>
      <c r="BF6" s="15">
        <f t="shared" si="3"/>
        <v>8.0042848006909764E-2</v>
      </c>
      <c r="BG6" s="15">
        <f t="shared" si="4"/>
        <v>5.0498559920962624E-2</v>
      </c>
      <c r="BH6" s="15">
        <f t="shared" si="5"/>
        <v>82.283474029998544</v>
      </c>
      <c r="BI6" s="15">
        <f t="shared" si="6"/>
        <v>1.0273337838960384</v>
      </c>
      <c r="BJ6" s="15">
        <f t="shared" si="7"/>
        <v>29.843670534540667</v>
      </c>
      <c r="BK6" s="15">
        <f t="shared" si="8"/>
        <v>3.3821971071917056E-3</v>
      </c>
      <c r="BL6" s="15">
        <f t="shared" si="9"/>
        <v>0.83845372020433517</v>
      </c>
      <c r="BM6" s="15">
        <f t="shared" si="10"/>
        <v>28.563273545999387</v>
      </c>
      <c r="BN6" s="15">
        <f t="shared" si="11"/>
        <v>3.361729862682649E-2</v>
      </c>
      <c r="BO6" s="15">
        <f t="shared" si="12"/>
        <v>2.0733234301834642</v>
      </c>
      <c r="BP6" s="15">
        <f t="shared" si="13"/>
        <v>5.255645524120587E-2</v>
      </c>
      <c r="BQ6" s="15">
        <f t="shared" si="14"/>
        <v>5.1525340327077407</v>
      </c>
      <c r="BR6" s="15">
        <f t="shared" si="15"/>
        <v>10.76138411422931</v>
      </c>
      <c r="BS6" s="15">
        <f t="shared" si="16"/>
        <v>1165.3105614450417</v>
      </c>
      <c r="BT6" s="15">
        <f t="shared" si="17"/>
        <v>7.0057990936583589E-2</v>
      </c>
      <c r="BU6" s="15">
        <f t="shared" si="18"/>
        <v>0.85642482803818509</v>
      </c>
      <c r="BV6" s="15">
        <f t="shared" si="19"/>
        <v>0.25467650474868553</v>
      </c>
      <c r="BW6" s="15">
        <f t="shared" si="20"/>
        <v>0.72986783614597417</v>
      </c>
      <c r="BX6" s="15">
        <f t="shared" si="21"/>
        <v>0.68117934139639336</v>
      </c>
      <c r="BY6" s="15">
        <f t="shared" si="22"/>
        <v>0.82769370207732995</v>
      </c>
      <c r="BZ6" s="15">
        <f t="shared" si="23"/>
        <v>1.0491739744204993</v>
      </c>
      <c r="CA6" s="15">
        <f t="shared" si="24"/>
        <v>1.0313235922623814</v>
      </c>
      <c r="CB6" s="15">
        <f t="shared" si="25"/>
        <v>0.88980668797902696</v>
      </c>
      <c r="CC6" s="15">
        <f t="shared" si="26"/>
        <v>0.39790554202255357</v>
      </c>
      <c r="CD6" s="15">
        <f t="shared" si="27"/>
        <v>0.83421582280847362</v>
      </c>
      <c r="CE6" s="15">
        <f t="shared" si="28"/>
        <v>0.8706648262234935</v>
      </c>
      <c r="CF6" s="15">
        <f t="shared" si="29"/>
        <v>0.7984711037823865</v>
      </c>
    </row>
    <row r="7" spans="1:84" x14ac:dyDescent="0.25">
      <c r="A7" s="16" t="s">
        <v>91</v>
      </c>
      <c r="B7" s="2" t="s">
        <v>95</v>
      </c>
      <c r="C7" s="1">
        <v>7</v>
      </c>
      <c r="D7" s="4" t="s">
        <v>85</v>
      </c>
      <c r="E7" s="5">
        <f t="shared" si="0"/>
        <v>3.0385853426533131</v>
      </c>
      <c r="F7" s="6">
        <f t="shared" si="1"/>
        <v>3.6966265425934579</v>
      </c>
      <c r="G7" s="7">
        <v>130.62728792773444</v>
      </c>
      <c r="H7" s="7"/>
      <c r="I7" s="15">
        <v>18.551570776929978</v>
      </c>
      <c r="J7" s="15">
        <v>56.370531045974971</v>
      </c>
      <c r="K7" s="15">
        <v>0.98209167112093954</v>
      </c>
      <c r="L7" s="15">
        <v>7.9007405680196676</v>
      </c>
      <c r="M7" s="15">
        <v>4.0773974616491925E-2</v>
      </c>
      <c r="N7" s="15">
        <v>2.7669226592809468</v>
      </c>
      <c r="O7" s="15">
        <v>2.0712198518151146</v>
      </c>
      <c r="P7" s="15">
        <v>1.0334321743467583</v>
      </c>
      <c r="Q7" s="15">
        <v>2.9304223102271161</v>
      </c>
      <c r="R7" s="15">
        <v>7.5220947166852181E-2</v>
      </c>
      <c r="S7" s="15">
        <v>17.483620517520592</v>
      </c>
      <c r="T7" s="15">
        <v>1121.7724900000001</v>
      </c>
      <c r="U7" s="15"/>
      <c r="V7" s="15">
        <v>2.7290229156531698</v>
      </c>
      <c r="W7" s="15">
        <v>124.58824231495277</v>
      </c>
      <c r="X7" s="15">
        <v>97.986158677988826</v>
      </c>
      <c r="Y7" s="15">
        <v>21.048188352737387</v>
      </c>
      <c r="Z7" s="15">
        <v>45.541051060492286</v>
      </c>
      <c r="AA7" s="15">
        <v>32.452185415862864</v>
      </c>
      <c r="AB7" s="15">
        <v>154.70836703513976</v>
      </c>
      <c r="AC7" s="15">
        <v>22.762795083839208</v>
      </c>
      <c r="AD7" s="15">
        <v>162.63065343922696</v>
      </c>
      <c r="AE7" s="15">
        <v>310.50591309668795</v>
      </c>
      <c r="AF7" s="15">
        <v>27.628096401604385</v>
      </c>
      <c r="AG7" s="15">
        <v>127.01061623565124</v>
      </c>
      <c r="AH7" s="15">
        <v>17.925497783256748</v>
      </c>
      <c r="AI7" s="15">
        <v>0.71806184754776436</v>
      </c>
      <c r="AJ7" s="15">
        <v>5.8063165085825208</v>
      </c>
      <c r="AK7" s="15">
        <v>403.07669874599009</v>
      </c>
      <c r="AL7" s="15">
        <v>50.087531399155132</v>
      </c>
      <c r="AM7" s="15">
        <v>96.608010307661942</v>
      </c>
      <c r="AN7" s="15">
        <v>11.757520695652879</v>
      </c>
      <c r="AO7" s="15">
        <v>41.889503558474445</v>
      </c>
      <c r="AP7" s="15">
        <v>7.7063464677429359</v>
      </c>
      <c r="AQ7" s="15">
        <v>1.5151043115438108</v>
      </c>
      <c r="AR7" s="15">
        <v>6.8190217615570949</v>
      </c>
      <c r="AS7" s="15">
        <v>0.91881467794939997</v>
      </c>
      <c r="AT7" s="15">
        <v>4.9386748470374435</v>
      </c>
      <c r="AU7" s="15">
        <v>1.0221109072406114</v>
      </c>
      <c r="AV7" s="15">
        <v>2.6443163984718261</v>
      </c>
      <c r="AW7" s="15">
        <v>0.39814562306391144</v>
      </c>
      <c r="AX7" s="15">
        <v>2.4404690065094199</v>
      </c>
      <c r="AY7" s="15">
        <v>0.36409800186945068</v>
      </c>
      <c r="AZ7" s="15">
        <v>3.6053990842293189</v>
      </c>
      <c r="BA7" s="15">
        <v>1.3460484956663885</v>
      </c>
      <c r="BB7" s="15">
        <v>15.725698803645118</v>
      </c>
      <c r="BC7" s="15">
        <v>2.595896109580047</v>
      </c>
      <c r="BE7" s="15">
        <f t="shared" si="2"/>
        <v>8.076627806594578</v>
      </c>
      <c r="BF7" s="15">
        <f t="shared" si="3"/>
        <v>0.12381405011426906</v>
      </c>
      <c r="BG7" s="15">
        <f t="shared" si="4"/>
        <v>5.2938464506856263E-2</v>
      </c>
      <c r="BH7" s="15">
        <f t="shared" si="5"/>
        <v>82.39493840984143</v>
      </c>
      <c r="BI7" s="15">
        <f t="shared" si="6"/>
        <v>0.8994532218247453</v>
      </c>
      <c r="BJ7" s="15">
        <f t="shared" si="7"/>
        <v>30.287476209845359</v>
      </c>
      <c r="BK7" s="15">
        <f t="shared" si="8"/>
        <v>4.0546942397133327E-3</v>
      </c>
      <c r="BL7" s="15">
        <f t="shared" si="9"/>
        <v>0.94243343206617047</v>
      </c>
      <c r="BM7" s="15">
        <f t="shared" si="10"/>
        <v>28.009264255373758</v>
      </c>
      <c r="BN7" s="15">
        <f t="shared" si="11"/>
        <v>3.8706255992118931E-2</v>
      </c>
      <c r="BO7" s="15">
        <f t="shared" si="12"/>
        <v>2.8356213237501167</v>
      </c>
      <c r="BP7" s="15">
        <f t="shared" si="13"/>
        <v>5.4787414162537733E-2</v>
      </c>
      <c r="BQ7" s="15">
        <f t="shared" si="14"/>
        <v>5.2818254505888342</v>
      </c>
      <c r="BR7" s="15">
        <f t="shared" si="15"/>
        <v>6.8463537542382538</v>
      </c>
      <c r="BS7" s="15">
        <f t="shared" si="16"/>
        <v>60.467790220491374</v>
      </c>
      <c r="BT7" s="15">
        <f t="shared" si="17"/>
        <v>5.570591227950869E-2</v>
      </c>
      <c r="BU7" s="15">
        <f t="shared" si="18"/>
        <v>0.83340465875337455</v>
      </c>
      <c r="BV7" s="15">
        <f t="shared" si="19"/>
        <v>0.29322921206150704</v>
      </c>
      <c r="BW7" s="15">
        <f t="shared" si="20"/>
        <v>0.84357065431640055</v>
      </c>
      <c r="BX7" s="15">
        <f t="shared" si="21"/>
        <v>0.66123448529701911</v>
      </c>
      <c r="BY7" s="15">
        <f t="shared" si="22"/>
        <v>0.93033902474449215</v>
      </c>
      <c r="BZ7" s="15">
        <f t="shared" si="23"/>
        <v>1.0324906051489273</v>
      </c>
      <c r="CA7" s="15">
        <f t="shared" si="24"/>
        <v>0.94066799646192267</v>
      </c>
      <c r="CB7" s="15">
        <f t="shared" si="25"/>
        <v>0.81776094651562015</v>
      </c>
      <c r="CC7" s="15">
        <f t="shared" si="26"/>
        <v>0.4770228517309803</v>
      </c>
      <c r="CD7" s="15">
        <f t="shared" si="27"/>
        <v>0.53072509722777161</v>
      </c>
      <c r="CE7" s="15">
        <f t="shared" si="28"/>
        <v>0.91273214666993552</v>
      </c>
      <c r="CF7" s="15">
        <f t="shared" si="29"/>
        <v>0.81850696584361293</v>
      </c>
    </row>
    <row r="8" spans="1:84" x14ac:dyDescent="0.25">
      <c r="A8" s="16" t="s">
        <v>91</v>
      </c>
      <c r="B8" s="2" t="s">
        <v>96</v>
      </c>
      <c r="C8" s="1">
        <v>8.35</v>
      </c>
      <c r="D8" s="4" t="s">
        <v>85</v>
      </c>
      <c r="E8" s="5">
        <f t="shared" si="0"/>
        <v>3.3392578672454514</v>
      </c>
      <c r="F8" s="6">
        <f t="shared" si="1"/>
        <v>3.5396942837097729</v>
      </c>
      <c r="G8" s="7">
        <v>123.70541808321718</v>
      </c>
      <c r="H8" s="7"/>
      <c r="I8" s="15">
        <v>17.569615123967836</v>
      </c>
      <c r="J8" s="15">
        <v>58.669475527184261</v>
      </c>
      <c r="K8" s="15">
        <v>0.98115366570439622</v>
      </c>
      <c r="L8" s="15">
        <v>6.7828593870290579</v>
      </c>
      <c r="M8" s="15">
        <v>4.1656103875021798E-2</v>
      </c>
      <c r="N8" s="15">
        <v>2.3607204766982344</v>
      </c>
      <c r="O8" s="15">
        <v>1.9832907071625858</v>
      </c>
      <c r="P8" s="15">
        <v>1.0581054861309782</v>
      </c>
      <c r="Q8" s="15">
        <v>2.1176271742342605</v>
      </c>
      <c r="R8" s="15">
        <v>8.9085200174075924E-2</v>
      </c>
      <c r="S8" s="15">
        <v>13.777457209900344</v>
      </c>
      <c r="T8" s="15">
        <v>3295.6322100000002</v>
      </c>
      <c r="U8" s="15"/>
      <c r="V8" s="15">
        <v>1.9414525440217183</v>
      </c>
      <c r="W8" s="15">
        <v>136.92669143310025</v>
      </c>
      <c r="X8" s="15">
        <v>89.048959589776658</v>
      </c>
      <c r="Y8" s="15">
        <v>21.67154978474812</v>
      </c>
      <c r="Z8" s="15">
        <v>43.765822807045396</v>
      </c>
      <c r="AA8" s="15">
        <v>27.561042826434438</v>
      </c>
      <c r="AB8" s="15">
        <v>172.52448997932959</v>
      </c>
      <c r="AC8" s="15">
        <v>21.097224711850973</v>
      </c>
      <c r="AD8" s="15">
        <v>111.23133580905152</v>
      </c>
      <c r="AE8" s="15">
        <v>316.47124696870117</v>
      </c>
      <c r="AF8" s="15">
        <v>25.657578069930459</v>
      </c>
      <c r="AG8" s="15">
        <v>252.72009928685529</v>
      </c>
      <c r="AH8" s="15">
        <v>18.764521633243987</v>
      </c>
      <c r="AI8" s="15">
        <v>0.69600157573370103</v>
      </c>
      <c r="AJ8" s="15">
        <v>4.2636558657500911</v>
      </c>
      <c r="AK8" s="15">
        <v>367.76027996500443</v>
      </c>
      <c r="AL8" s="15">
        <v>49.041134503629614</v>
      </c>
      <c r="AM8" s="15">
        <v>95.786922326191345</v>
      </c>
      <c r="AN8" s="15">
        <v>11.010691054898961</v>
      </c>
      <c r="AO8" s="15">
        <v>39.456502161600426</v>
      </c>
      <c r="AP8" s="15">
        <v>6.7540025677509137</v>
      </c>
      <c r="AQ8" s="15">
        <v>1.4430041724617524</v>
      </c>
      <c r="AR8" s="15">
        <v>6.3026615891794773</v>
      </c>
      <c r="AS8" s="15">
        <v>0.82800727619669634</v>
      </c>
      <c r="AT8" s="15">
        <v>4.4526368447965741</v>
      </c>
      <c r="AU8" s="15">
        <v>0.96538324539177667</v>
      </c>
      <c r="AV8" s="15">
        <v>2.5554564308717755</v>
      </c>
      <c r="AW8" s="15">
        <v>0.38809144066330759</v>
      </c>
      <c r="AX8" s="15">
        <v>2.5940443050231221</v>
      </c>
      <c r="AY8" s="15">
        <v>0.39195774343729783</v>
      </c>
      <c r="AZ8" s="15">
        <v>6.8687374047422249</v>
      </c>
      <c r="BA8" s="15">
        <v>1.4339453602277472</v>
      </c>
      <c r="BB8" s="15">
        <v>16.976947912783018</v>
      </c>
      <c r="BC8" s="15">
        <v>2.7721059706398985</v>
      </c>
      <c r="BE8" s="15">
        <f t="shared" si="2"/>
        <v>14.886073785769604</v>
      </c>
      <c r="BF8" s="15">
        <f t="shared" si="3"/>
        <v>6.7176880512036255E-2</v>
      </c>
      <c r="BG8" s="15">
        <f t="shared" si="4"/>
        <v>5.5843776814777334E-2</v>
      </c>
      <c r="BH8" s="15">
        <f t="shared" si="5"/>
        <v>84.691832147718642</v>
      </c>
      <c r="BI8" s="15">
        <f t="shared" si="6"/>
        <v>1.2322265026222365</v>
      </c>
      <c r="BJ8" s="15">
        <f t="shared" si="7"/>
        <v>29.304019019120165</v>
      </c>
      <c r="BK8" s="15">
        <f t="shared" si="8"/>
        <v>5.070412729334583E-3</v>
      </c>
      <c r="BL8" s="15">
        <f t="shared" si="9"/>
        <v>0.78416385974816449</v>
      </c>
      <c r="BM8" s="15">
        <f t="shared" si="10"/>
        <v>26.088253675108216</v>
      </c>
      <c r="BN8" s="15">
        <f t="shared" si="11"/>
        <v>3.9613934102872908E-2</v>
      </c>
      <c r="BO8" s="15">
        <f t="shared" si="12"/>
        <v>2.001338431745102</v>
      </c>
      <c r="BP8" s="15">
        <f t="shared" si="13"/>
        <v>5.2287699355263319E-2</v>
      </c>
      <c r="BQ8" s="15">
        <f t="shared" si="14"/>
        <v>5.0683500441793559</v>
      </c>
      <c r="BR8" s="15">
        <f t="shared" si="15"/>
        <v>14.383929158590597</v>
      </c>
      <c r="BS8" s="15">
        <f t="shared" si="16"/>
        <v>187.57566325424042</v>
      </c>
      <c r="BT8" s="15">
        <f t="shared" si="17"/>
        <v>6.0223600725752315E-2</v>
      </c>
      <c r="BU8" s="15">
        <f t="shared" si="18"/>
        <v>0.93971656834552475</v>
      </c>
      <c r="BV8" s="15">
        <f t="shared" si="19"/>
        <v>0.30010556138540079</v>
      </c>
      <c r="BW8" s="15">
        <f t="shared" si="20"/>
        <v>0.85599642507774665</v>
      </c>
      <c r="BX8" s="15">
        <f t="shared" si="21"/>
        <v>0.59296032001662058</v>
      </c>
      <c r="BY8" s="15">
        <f t="shared" si="22"/>
        <v>0.77410055256482191</v>
      </c>
      <c r="BZ8" s="15">
        <f t="shared" si="23"/>
        <v>1.1769396959564371</v>
      </c>
      <c r="CA8" s="15">
        <f t="shared" si="24"/>
        <v>0.98479965987557072</v>
      </c>
      <c r="CB8" s="15">
        <f t="shared" si="25"/>
        <v>0.92953502555339418</v>
      </c>
      <c r="CC8" s="15">
        <f t="shared" si="26"/>
        <v>0.59651914462759792</v>
      </c>
      <c r="CD8" s="15">
        <f t="shared" si="27"/>
        <v>1.1150332681077981</v>
      </c>
      <c r="CE8" s="15">
        <f t="shared" si="28"/>
        <v>0.96282373818581601</v>
      </c>
      <c r="CF8" s="15">
        <f t="shared" si="29"/>
        <v>0.7854253903888665</v>
      </c>
    </row>
    <row r="9" spans="1:84" x14ac:dyDescent="0.25">
      <c r="A9" s="16" t="s">
        <v>91</v>
      </c>
      <c r="B9" s="2" t="s">
        <v>97</v>
      </c>
      <c r="C9" s="1">
        <v>11.26</v>
      </c>
      <c r="D9" s="8" t="s">
        <v>86</v>
      </c>
      <c r="E9" s="5">
        <f t="shared" si="0"/>
        <v>2.8050426110143323</v>
      </c>
      <c r="F9" s="6">
        <f t="shared" si="1"/>
        <v>19.892616889978157</v>
      </c>
      <c r="G9" s="7">
        <v>111.94203362536223</v>
      </c>
      <c r="H9" s="7"/>
      <c r="I9" s="15">
        <v>15.288943929991241</v>
      </c>
      <c r="J9" s="15">
        <v>42.886139201034361</v>
      </c>
      <c r="K9" s="15">
        <v>0.62049058304345894</v>
      </c>
      <c r="L9" s="15">
        <v>5.8308446850440792</v>
      </c>
      <c r="M9" s="15">
        <v>3.1854667669134314E-2</v>
      </c>
      <c r="N9" s="15">
        <v>2.5884398820855123</v>
      </c>
      <c r="O9" s="15">
        <v>11.145833243454762</v>
      </c>
      <c r="P9" s="15">
        <v>0.75766046648159024</v>
      </c>
      <c r="Q9" s="15">
        <v>2.0864855981425796</v>
      </c>
      <c r="R9" s="15">
        <v>6.1061710053091772E-2</v>
      </c>
      <c r="S9" s="15">
        <v>12.101943576971285</v>
      </c>
      <c r="T9" s="15">
        <v>2592.3717700000002</v>
      </c>
      <c r="U9" s="15"/>
      <c r="V9" s="15">
        <v>2.2222915912701433</v>
      </c>
      <c r="W9" s="15">
        <v>92.668774758899644</v>
      </c>
      <c r="X9" s="15">
        <v>78.711958234736073</v>
      </c>
      <c r="Y9" s="15">
        <v>12.486708684964984</v>
      </c>
      <c r="Z9" s="15">
        <v>36.456642791456801</v>
      </c>
      <c r="AA9" s="15">
        <v>35.02177148211431</v>
      </c>
      <c r="AB9" s="15">
        <v>81.058326592972065</v>
      </c>
      <c r="AC9" s="15">
        <v>19.188149899513579</v>
      </c>
      <c r="AD9" s="15">
        <v>133.51775868776039</v>
      </c>
      <c r="AE9" s="15">
        <v>1339.1146036829671</v>
      </c>
      <c r="AF9" s="15">
        <v>19.766442953993383</v>
      </c>
      <c r="AG9" s="15">
        <v>59.932196218997603</v>
      </c>
      <c r="AH9" s="15">
        <v>12.911096420980082</v>
      </c>
      <c r="AI9" s="15">
        <v>0.37281859365767184</v>
      </c>
      <c r="AJ9" s="15">
        <v>5.4471951038745665</v>
      </c>
      <c r="AK9" s="15">
        <v>318.05191017789446</v>
      </c>
      <c r="AL9" s="15">
        <v>42.812581554072914</v>
      </c>
      <c r="AM9" s="15">
        <v>83.210257634397877</v>
      </c>
      <c r="AN9" s="15">
        <v>9.7622744797468073</v>
      </c>
      <c r="AO9" s="15">
        <v>34.999323373064819</v>
      </c>
      <c r="AP9" s="15">
        <v>6.0074056921421928</v>
      </c>
      <c r="AQ9" s="15">
        <v>1.2647566063977747</v>
      </c>
      <c r="AR9" s="15">
        <v>5.1513317790860169</v>
      </c>
      <c r="AS9" s="15">
        <v>0.67568518293409652</v>
      </c>
      <c r="AT9" s="15">
        <v>3.5161493969642739</v>
      </c>
      <c r="AU9" s="15">
        <v>0.75974547118975089</v>
      </c>
      <c r="AV9" s="15">
        <v>1.9158599607835016</v>
      </c>
      <c r="AW9" s="15">
        <v>0.25437081473527673</v>
      </c>
      <c r="AX9" s="15">
        <v>1.730675479404421</v>
      </c>
      <c r="AY9" s="15">
        <v>0.24785563187946777</v>
      </c>
      <c r="AZ9" s="15">
        <v>1.8862488665856223</v>
      </c>
      <c r="BA9" s="15">
        <v>0.99957132024428852</v>
      </c>
      <c r="BB9" s="15">
        <v>14.034010008090677</v>
      </c>
      <c r="BC9" s="15">
        <v>2.8104980632730503</v>
      </c>
      <c r="BE9" s="15">
        <f t="shared" si="2"/>
        <v>4.2704968989224312</v>
      </c>
      <c r="BF9" s="15">
        <f t="shared" si="3"/>
        <v>0.23416478776798283</v>
      </c>
      <c r="BG9" s="15">
        <f t="shared" si="4"/>
        <v>4.0584267028822466E-2</v>
      </c>
      <c r="BH9" s="15">
        <f t="shared" si="5"/>
        <v>84.315160485781888</v>
      </c>
      <c r="BI9" s="15">
        <f t="shared" si="6"/>
        <v>1.1596492678081816</v>
      </c>
      <c r="BJ9" s="15">
        <f t="shared" si="7"/>
        <v>36.017434596600573</v>
      </c>
      <c r="BK9" s="15">
        <f t="shared" si="8"/>
        <v>3.9938474712639454E-3</v>
      </c>
      <c r="BL9" s="15">
        <f t="shared" si="9"/>
        <v>0.79154869246604787</v>
      </c>
      <c r="BM9" s="15">
        <f t="shared" si="10"/>
        <v>24.511286293525593</v>
      </c>
      <c r="BN9" s="15">
        <f t="shared" si="11"/>
        <v>2.4384849297951833E-2</v>
      </c>
      <c r="BO9" s="15">
        <f t="shared" si="12"/>
        <v>2.7538530653866147</v>
      </c>
      <c r="BP9" s="15">
        <f t="shared" si="13"/>
        <v>4.8058705690957694E-2</v>
      </c>
      <c r="BQ9" s="15">
        <f t="shared" si="14"/>
        <v>5.1482926875238508</v>
      </c>
      <c r="BR9" s="15">
        <f t="shared" si="15"/>
        <v>3.9199696521505878</v>
      </c>
      <c r="BS9" s="15">
        <f t="shared" si="16"/>
        <v>169.55858964952625</v>
      </c>
      <c r="BT9" s="15">
        <f t="shared" si="17"/>
        <v>4.9556102105609873E-2</v>
      </c>
      <c r="BU9" s="15">
        <f t="shared" si="18"/>
        <v>1.094851219052742</v>
      </c>
      <c r="BV9" s="15">
        <f t="shared" si="19"/>
        <v>0.1847337068026654</v>
      </c>
      <c r="BW9" s="15">
        <f t="shared" si="20"/>
        <v>0.81940438982494668</v>
      </c>
      <c r="BX9" s="15">
        <f t="shared" si="21"/>
        <v>0.86587032558302079</v>
      </c>
      <c r="BY9" s="15">
        <f t="shared" si="22"/>
        <v>0.78139061447783609</v>
      </c>
      <c r="BZ9" s="15">
        <f t="shared" si="23"/>
        <v>1.1180497705880339</v>
      </c>
      <c r="CA9" s="15">
        <f t="shared" si="24"/>
        <v>0.98311267928755874</v>
      </c>
      <c r="CB9" s="15">
        <f t="shared" si="25"/>
        <v>0.67547621616424747</v>
      </c>
      <c r="CC9" s="15">
        <f t="shared" si="26"/>
        <v>0.46986440838399357</v>
      </c>
      <c r="CD9" s="15">
        <f t="shared" si="27"/>
        <v>0.30387361644578198</v>
      </c>
      <c r="CE9" s="15">
        <f t="shared" si="28"/>
        <v>0.69972874187624934</v>
      </c>
      <c r="CF9" s="15">
        <f t="shared" si="29"/>
        <v>0.79781383659132976</v>
      </c>
    </row>
    <row r="10" spans="1:84" x14ac:dyDescent="0.25">
      <c r="A10" s="16" t="s">
        <v>91</v>
      </c>
      <c r="B10" s="2" t="s">
        <v>98</v>
      </c>
      <c r="C10" s="1">
        <v>12.4</v>
      </c>
      <c r="D10" s="9" t="s">
        <v>87</v>
      </c>
      <c r="E10" s="5">
        <f t="shared" si="0"/>
        <v>4.1787763228304176</v>
      </c>
      <c r="F10" s="6">
        <f t="shared" si="1"/>
        <v>6.8498024849786008</v>
      </c>
      <c r="G10" s="7">
        <v>110.94679226886278</v>
      </c>
      <c r="H10" s="7"/>
      <c r="I10" s="15">
        <v>13.768496467340176</v>
      </c>
      <c r="J10" s="15">
        <v>57.53546703869538</v>
      </c>
      <c r="K10" s="15">
        <v>0.84917630359673979</v>
      </c>
      <c r="L10" s="15">
        <v>6.2244095257615806</v>
      </c>
      <c r="M10" s="15">
        <v>3.9499787909726553E-2</v>
      </c>
      <c r="N10" s="15">
        <v>1.877146449814052</v>
      </c>
      <c r="O10" s="15">
        <v>3.8379443323335103</v>
      </c>
      <c r="P10" s="15">
        <v>1.3209711539859388</v>
      </c>
      <c r="Q10" s="15">
        <v>2.0543059695145107</v>
      </c>
      <c r="R10" s="15">
        <v>8.0137348942463438E-2</v>
      </c>
      <c r="S10" s="15">
        <v>11.091171765802127</v>
      </c>
      <c r="T10" s="15">
        <v>50942.328000000001</v>
      </c>
      <c r="U10" s="15"/>
      <c r="V10" s="15">
        <v>1.6107543905588995</v>
      </c>
      <c r="W10" s="15">
        <v>106.13072493495976</v>
      </c>
      <c r="X10" s="15">
        <v>70.136945747031973</v>
      </c>
      <c r="Y10" s="15">
        <v>20.882607972359537</v>
      </c>
      <c r="Z10" s="15">
        <v>35.643409736805154</v>
      </c>
      <c r="AA10" s="15">
        <v>23.185801686600893</v>
      </c>
      <c r="AB10" s="15">
        <v>96.63988496450078</v>
      </c>
      <c r="AC10" s="15">
        <v>16.168694839184035</v>
      </c>
      <c r="AD10" s="15">
        <v>102.49746738361155</v>
      </c>
      <c r="AE10" s="15">
        <v>1068.6175677623676</v>
      </c>
      <c r="AF10" s="15">
        <v>22.267878141869609</v>
      </c>
      <c r="AG10" s="15">
        <v>321.07963505434924</v>
      </c>
      <c r="AH10" s="15">
        <v>16.267191820929032</v>
      </c>
      <c r="AI10" s="15">
        <v>1.831002560567264</v>
      </c>
      <c r="AJ10" s="15">
        <v>4.1918315848084999</v>
      </c>
      <c r="AK10" s="15">
        <v>509.84251968503941</v>
      </c>
      <c r="AL10" s="15">
        <v>40.510508383916758</v>
      </c>
      <c r="AM10" s="15">
        <v>78.944605437977486</v>
      </c>
      <c r="AN10" s="15">
        <v>9.0336109653896077</v>
      </c>
      <c r="AO10" s="15">
        <v>31.668903428163496</v>
      </c>
      <c r="AP10" s="15">
        <v>5.3769234738587048</v>
      </c>
      <c r="AQ10" s="15">
        <v>1.1576077885952711</v>
      </c>
      <c r="AR10" s="15">
        <v>5.1022520003253717</v>
      </c>
      <c r="AS10" s="15">
        <v>0.68056730130789778</v>
      </c>
      <c r="AT10" s="15">
        <v>3.6361336736680867</v>
      </c>
      <c r="AU10" s="15">
        <v>0.80026522965320424</v>
      </c>
      <c r="AV10" s="15">
        <v>2.3220769555265885</v>
      </c>
      <c r="AW10" s="15">
        <v>0.34083678338046963</v>
      </c>
      <c r="AX10" s="15">
        <v>2.3351321030416874</v>
      </c>
      <c r="AY10" s="15">
        <v>0.35929459815085635</v>
      </c>
      <c r="AZ10" s="15">
        <v>8.5230140292672907</v>
      </c>
      <c r="BA10" s="15">
        <v>1.2264678776003539</v>
      </c>
      <c r="BB10" s="15">
        <v>14.204179886933431</v>
      </c>
      <c r="BC10" s="15">
        <v>2.6697270569514933</v>
      </c>
      <c r="BE10" s="15">
        <f t="shared" si="2"/>
        <v>22.604588058597713</v>
      </c>
      <c r="BF10" s="15">
        <f t="shared" si="3"/>
        <v>4.4238806626677167E-2</v>
      </c>
      <c r="BG10" s="15">
        <f t="shared" si="4"/>
        <v>6.1675311143162548E-2</v>
      </c>
      <c r="BH10" s="15">
        <f t="shared" si="5"/>
        <v>80.311935959631725</v>
      </c>
      <c r="BI10" s="15">
        <f t="shared" si="6"/>
        <v>1.2806744126648342</v>
      </c>
      <c r="BJ10" s="15">
        <f t="shared" si="7"/>
        <v>26.882941287136912</v>
      </c>
      <c r="BK10" s="15">
        <f t="shared" si="8"/>
        <v>5.8203413228564756E-3</v>
      </c>
      <c r="BL10" s="15">
        <f t="shared" si="9"/>
        <v>0.80554705389300507</v>
      </c>
      <c r="BM10" s="15">
        <f t="shared" si="10"/>
        <v>24.451714080086081</v>
      </c>
      <c r="BN10" s="15">
        <f t="shared" si="11"/>
        <v>0.13298493157263239</v>
      </c>
      <c r="BO10" s="15">
        <f t="shared" si="12"/>
        <v>1.5551482432570802</v>
      </c>
      <c r="BP10" s="15">
        <f t="shared" si="13"/>
        <v>5.220177600071127E-2</v>
      </c>
      <c r="BQ10" s="15">
        <f t="shared" si="14"/>
        <v>5.0940163229443138</v>
      </c>
      <c r="BR10" s="15">
        <f t="shared" si="15"/>
        <v>23.31987634350434</v>
      </c>
      <c r="BS10" s="15">
        <f t="shared" si="16"/>
        <v>3699.9194589502722</v>
      </c>
      <c r="BT10" s="15">
        <f t="shared" si="17"/>
        <v>9.5941569010049396E-2</v>
      </c>
      <c r="BU10" s="15">
        <f t="shared" si="18"/>
        <v>1.1548608245116365</v>
      </c>
      <c r="BV10" s="15">
        <f t="shared" si="19"/>
        <v>1.0074616028229726</v>
      </c>
      <c r="BW10" s="15">
        <f t="shared" si="20"/>
        <v>0.88959396256698331</v>
      </c>
      <c r="BX10" s="15">
        <f t="shared" si="21"/>
        <v>0.63654312746248842</v>
      </c>
      <c r="BY10" s="15">
        <f t="shared" si="22"/>
        <v>0.79520933256960036</v>
      </c>
      <c r="BZ10" s="15">
        <f t="shared" si="23"/>
        <v>1.2565694276715129</v>
      </c>
      <c r="CA10" s="15">
        <f t="shared" si="24"/>
        <v>1.0357140305449595</v>
      </c>
      <c r="CB10" s="15">
        <f t="shared" si="25"/>
        <v>1.0873088642465063</v>
      </c>
      <c r="CC10" s="15">
        <f t="shared" si="26"/>
        <v>0.68474603798311473</v>
      </c>
      <c r="CD10" s="15">
        <f t="shared" si="27"/>
        <v>1.8077423522096387</v>
      </c>
      <c r="CE10" s="15">
        <f t="shared" si="28"/>
        <v>1.0633674335028025</v>
      </c>
      <c r="CF10" s="15">
        <f t="shared" si="29"/>
        <v>0.78940280845255129</v>
      </c>
    </row>
    <row r="11" spans="1:84" x14ac:dyDescent="0.25">
      <c r="A11" s="16" t="s">
        <v>91</v>
      </c>
      <c r="B11" s="2" t="s">
        <v>99</v>
      </c>
      <c r="C11" s="1">
        <v>13.3</v>
      </c>
      <c r="D11" s="4" t="s">
        <v>85</v>
      </c>
      <c r="E11" s="5">
        <f t="shared" si="0"/>
        <v>3.2825855941680357</v>
      </c>
      <c r="F11" s="6">
        <f t="shared" si="1"/>
        <v>2.0444785949013342</v>
      </c>
      <c r="G11" s="7">
        <v>113.98042072926364</v>
      </c>
      <c r="H11" s="7"/>
      <c r="I11" s="15">
        <v>17.907492337890293</v>
      </c>
      <c r="J11" s="15">
        <v>58.782876376033158</v>
      </c>
      <c r="K11" s="15">
        <v>0.96614557903970177</v>
      </c>
      <c r="L11" s="15">
        <v>5.6414232031027387</v>
      </c>
      <c r="M11" s="15">
        <v>2.5973805945601825E-2</v>
      </c>
      <c r="N11" s="15">
        <v>2.5488747344313523</v>
      </c>
      <c r="O11" s="15">
        <v>1.1455213567232176</v>
      </c>
      <c r="P11" s="15">
        <v>1.0068609155022135</v>
      </c>
      <c r="Q11" s="15">
        <v>1.9515387684119654</v>
      </c>
      <c r="R11" s="15">
        <v>8.2300565723732386E-2</v>
      </c>
      <c r="S11" s="15">
        <v>15.097834801067261</v>
      </c>
      <c r="T11" s="15">
        <v>1589.1443200000001</v>
      </c>
      <c r="U11" s="15"/>
      <c r="V11" s="15">
        <v>1.9953817813556549</v>
      </c>
      <c r="W11" s="15">
        <v>141.13982040027255</v>
      </c>
      <c r="X11" s="15">
        <v>96.263325118815402</v>
      </c>
      <c r="Y11" s="15">
        <v>13.09059007222538</v>
      </c>
      <c r="Z11" s="15">
        <v>31.011948315801259</v>
      </c>
      <c r="AA11" s="15">
        <v>25.249407484980431</v>
      </c>
      <c r="AB11" s="15">
        <v>79.538420059315186</v>
      </c>
      <c r="AC11" s="15">
        <v>22.28552638075486</v>
      </c>
      <c r="AD11" s="15">
        <v>100.79084941542214</v>
      </c>
      <c r="AE11" s="15">
        <v>176.28590097639059</v>
      </c>
      <c r="AF11" s="15">
        <v>25.381909702286958</v>
      </c>
      <c r="AG11" s="15">
        <v>228.69917895859973</v>
      </c>
      <c r="AH11" s="15">
        <v>18.675683813833576</v>
      </c>
      <c r="AI11" s="15">
        <v>1.1791215284616898</v>
      </c>
      <c r="AJ11" s="15">
        <v>3.8452013593947352</v>
      </c>
      <c r="AK11" s="15">
        <v>343.36541265675123</v>
      </c>
      <c r="AL11" s="15">
        <v>48.43322773575288</v>
      </c>
      <c r="AM11" s="15">
        <v>92.552636740642555</v>
      </c>
      <c r="AN11" s="15">
        <v>11.162075441538271</v>
      </c>
      <c r="AO11" s="15">
        <v>39.735699043208925</v>
      </c>
      <c r="AP11" s="15">
        <v>6.8955809657176408</v>
      </c>
      <c r="AQ11" s="15">
        <v>1.4590264255910987</v>
      </c>
      <c r="AR11" s="15">
        <v>6.1605347298517765</v>
      </c>
      <c r="AS11" s="15">
        <v>0.8309365472209771</v>
      </c>
      <c r="AT11" s="15">
        <v>4.3631570452208503</v>
      </c>
      <c r="AU11" s="15">
        <v>0.97450019104605368</v>
      </c>
      <c r="AV11" s="15">
        <v>2.4763612948761264</v>
      </c>
      <c r="AW11" s="15">
        <v>0.376026421782583</v>
      </c>
      <c r="AX11" s="15">
        <v>2.4857540304301269</v>
      </c>
      <c r="AY11" s="15">
        <v>0.36986208633176393</v>
      </c>
      <c r="AZ11" s="15">
        <v>6.1433326816884515</v>
      </c>
      <c r="BA11" s="15">
        <v>1.4114601158050741</v>
      </c>
      <c r="BB11" s="15">
        <v>16.276248411665794</v>
      </c>
      <c r="BC11" s="15">
        <v>2.2454452127235829</v>
      </c>
      <c r="BE11" s="15">
        <f t="shared" si="2"/>
        <v>14.05109907235641</v>
      </c>
      <c r="BF11" s="15">
        <f t="shared" si="3"/>
        <v>7.1168809987779635E-2</v>
      </c>
      <c r="BG11" s="15">
        <f t="shared" si="4"/>
        <v>5.3952030848866732E-2</v>
      </c>
      <c r="BH11" s="15">
        <f t="shared" si="5"/>
        <v>85.821839388305548</v>
      </c>
      <c r="BI11" s="15">
        <f t="shared" si="6"/>
        <v>1.0780518283664908</v>
      </c>
      <c r="BJ11" s="15">
        <f t="shared" si="7"/>
        <v>29.746217764938084</v>
      </c>
      <c r="BK11" s="15">
        <f t="shared" si="8"/>
        <v>4.5958732898404428E-3</v>
      </c>
      <c r="BL11" s="15">
        <f t="shared" si="9"/>
        <v>0.84310156420516214</v>
      </c>
      <c r="BM11" s="15">
        <f t="shared" si="10"/>
        <v>26.212112187354322</v>
      </c>
      <c r="BN11" s="15">
        <f t="shared" si="11"/>
        <v>6.5845150522097273E-2</v>
      </c>
      <c r="BO11" s="15">
        <f t="shared" si="12"/>
        <v>1.938240663000167</v>
      </c>
      <c r="BP11" s="15">
        <f t="shared" si="13"/>
        <v>5.1732808751241123E-2</v>
      </c>
      <c r="BQ11" s="15">
        <f t="shared" si="14"/>
        <v>5.3755893512310902</v>
      </c>
      <c r="BR11" s="15">
        <f t="shared" si="15"/>
        <v>12.771144872958974</v>
      </c>
      <c r="BS11" s="15">
        <f t="shared" si="16"/>
        <v>88.741867929634381</v>
      </c>
      <c r="BT11" s="15">
        <f t="shared" si="17"/>
        <v>5.6225678978614219E-2</v>
      </c>
      <c r="BU11" s="15">
        <f t="shared" si="18"/>
        <v>0.74682181070834719</v>
      </c>
      <c r="BV11" s="15">
        <f t="shared" si="19"/>
        <v>0.49882689789467627</v>
      </c>
      <c r="BW11" s="15">
        <f t="shared" si="20"/>
        <v>0.59510469796930143</v>
      </c>
      <c r="BX11" s="15">
        <f t="shared" si="21"/>
        <v>0.53297722503633371</v>
      </c>
      <c r="BY11" s="15">
        <f t="shared" si="22"/>
        <v>0.83228189951151255</v>
      </c>
      <c r="BZ11" s="15">
        <f t="shared" si="23"/>
        <v>1.107073304250942</v>
      </c>
      <c r="CA11" s="15">
        <f t="shared" si="24"/>
        <v>0.93359376037766395</v>
      </c>
      <c r="CB11" s="15">
        <f t="shared" si="25"/>
        <v>0.86058505417956688</v>
      </c>
      <c r="CC11" s="15">
        <f t="shared" si="26"/>
        <v>0.54069097527534615</v>
      </c>
      <c r="CD11" s="15">
        <f t="shared" si="27"/>
        <v>0.99001123046193595</v>
      </c>
      <c r="CE11" s="15">
        <f t="shared" si="28"/>
        <v>0.93020742842873672</v>
      </c>
      <c r="CF11" s="15">
        <f t="shared" si="29"/>
        <v>0.83303724643283583</v>
      </c>
    </row>
    <row r="12" spans="1:84" x14ac:dyDescent="0.25">
      <c r="A12" s="16" t="s">
        <v>91</v>
      </c>
      <c r="B12" s="2" t="s">
        <v>90</v>
      </c>
      <c r="C12" s="1">
        <v>14.3</v>
      </c>
      <c r="D12" s="9" t="s">
        <v>87</v>
      </c>
      <c r="E12" s="5">
        <f t="shared" si="0"/>
        <v>4.3253688657048501</v>
      </c>
      <c r="F12" s="6">
        <f t="shared" si="1"/>
        <v>2.0604624360839319</v>
      </c>
      <c r="G12" s="7">
        <v>119.80237380905992</v>
      </c>
      <c r="H12" s="7"/>
      <c r="I12" s="15">
        <v>15.320619918796471</v>
      </c>
      <c r="J12" s="15">
        <v>66.267332400059829</v>
      </c>
      <c r="K12" s="15">
        <v>0.92843776129465716</v>
      </c>
      <c r="L12" s="15">
        <v>5.1045654278596624</v>
      </c>
      <c r="M12" s="15">
        <v>5.0869453908556031E-2</v>
      </c>
      <c r="N12" s="15">
        <v>2.2077352391021474</v>
      </c>
      <c r="O12" s="15">
        <v>1.1544771029378271</v>
      </c>
      <c r="P12" s="15">
        <v>1.5838368218408994</v>
      </c>
      <c r="Q12" s="15">
        <v>2.319009366293793</v>
      </c>
      <c r="R12" s="15">
        <v>0.1098324156671554</v>
      </c>
      <c r="S12" s="15">
        <v>12.129261734029912</v>
      </c>
      <c r="T12" s="15">
        <v>1465.7934</v>
      </c>
      <c r="U12" s="15"/>
      <c r="V12" s="15">
        <v>1.6657011606727217</v>
      </c>
      <c r="W12" s="15">
        <v>120.37511334778044</v>
      </c>
      <c r="X12" s="15">
        <v>75.814465430671675</v>
      </c>
      <c r="Y12" s="15">
        <v>17.980081304559565</v>
      </c>
      <c r="Z12" s="15">
        <v>30.139210403492175</v>
      </c>
      <c r="AA12" s="15">
        <v>26.003417295926802</v>
      </c>
      <c r="AB12" s="15">
        <v>95.46220904107129</v>
      </c>
      <c r="AC12" s="15">
        <v>17.824525033558302</v>
      </c>
      <c r="AD12" s="15">
        <v>109.2235499641228</v>
      </c>
      <c r="AE12" s="15">
        <v>204.77551274445369</v>
      </c>
      <c r="AF12" s="15">
        <v>26.892980754555047</v>
      </c>
      <c r="AG12" s="15">
        <v>335.19192574719932</v>
      </c>
      <c r="AH12" s="15">
        <v>17.5207921614982</v>
      </c>
      <c r="AI12" s="15">
        <v>1.1118376994287964</v>
      </c>
      <c r="AJ12" s="15">
        <v>4.0325690488075807</v>
      </c>
      <c r="AK12" s="15">
        <v>528.41936424613596</v>
      </c>
      <c r="AL12" s="15">
        <v>46.320502575263241</v>
      </c>
      <c r="AM12" s="15">
        <v>95.16609970605505</v>
      </c>
      <c r="AN12" s="15">
        <v>10.818937498489174</v>
      </c>
      <c r="AO12" s="15">
        <v>37.980747215955532</v>
      </c>
      <c r="AP12" s="15">
        <v>6.8018744001569296</v>
      </c>
      <c r="AQ12" s="15">
        <v>1.4259805285118219</v>
      </c>
      <c r="AR12" s="15">
        <v>6.2546043058096794</v>
      </c>
      <c r="AS12" s="15">
        <v>0.84753574969190137</v>
      </c>
      <c r="AT12" s="15">
        <v>4.4139978404343303</v>
      </c>
      <c r="AU12" s="15">
        <v>0.98260414273874441</v>
      </c>
      <c r="AV12" s="15">
        <v>2.5876803751662991</v>
      </c>
      <c r="AW12" s="15">
        <v>0.41825398786511903</v>
      </c>
      <c r="AX12" s="15">
        <v>2.7131636070754177</v>
      </c>
      <c r="AY12" s="15">
        <v>0.41021067756795632</v>
      </c>
      <c r="AZ12" s="15">
        <v>8.9761462478686305</v>
      </c>
      <c r="BA12" s="15">
        <v>1.3440043825370547</v>
      </c>
      <c r="BB12" s="15">
        <v>15.445419003198229</v>
      </c>
      <c r="BC12" s="15">
        <v>2.6273973137918638</v>
      </c>
      <c r="BE12" s="15">
        <f t="shared" si="2"/>
        <v>21.701704931267471</v>
      </c>
      <c r="BF12" s="15">
        <f t="shared" si="3"/>
        <v>4.60793289360052E-2</v>
      </c>
      <c r="BG12" s="15">
        <f t="shared" si="4"/>
        <v>6.0600534848826909E-2</v>
      </c>
      <c r="BH12" s="15">
        <f t="shared" si="5"/>
        <v>79.697489690854994</v>
      </c>
      <c r="BI12" s="15">
        <f t="shared" si="6"/>
        <v>1.2734014107276199</v>
      </c>
      <c r="BJ12" s="15">
        <f t="shared" si="7"/>
        <v>27.712398507133521</v>
      </c>
      <c r="BK12" s="15">
        <f t="shared" si="8"/>
        <v>7.168927644527286E-3</v>
      </c>
      <c r="BL12" s="15">
        <f t="shared" si="9"/>
        <v>0.79169523154535248</v>
      </c>
      <c r="BM12" s="15">
        <f t="shared" si="10"/>
        <v>27.085351457632175</v>
      </c>
      <c r="BN12" s="15">
        <f t="shared" si="11"/>
        <v>7.2571325789807739E-2</v>
      </c>
      <c r="BO12" s="15">
        <f t="shared" si="12"/>
        <v>1.4641718984651462</v>
      </c>
      <c r="BP12" s="15">
        <f t="shared" si="13"/>
        <v>5.2990626949784361E-2</v>
      </c>
      <c r="BQ12" s="15">
        <f t="shared" si="14"/>
        <v>4.9485246571293686</v>
      </c>
      <c r="BR12" s="15">
        <f t="shared" si="15"/>
        <v>21.878483215679871</v>
      </c>
      <c r="BS12" s="15">
        <f t="shared" si="16"/>
        <v>95.674548926160369</v>
      </c>
      <c r="BT12" s="15">
        <f t="shared" si="17"/>
        <v>0.10337942134428459</v>
      </c>
      <c r="BU12" s="15">
        <f t="shared" si="18"/>
        <v>1.0214067342862188</v>
      </c>
      <c r="BV12" s="15">
        <f t="shared" si="19"/>
        <v>0.54978277113490703</v>
      </c>
      <c r="BW12" s="15">
        <f t="shared" si="20"/>
        <v>0.67601235463699638</v>
      </c>
      <c r="BX12" s="15">
        <f t="shared" si="21"/>
        <v>0.64157335794895498</v>
      </c>
      <c r="BY12" s="15">
        <f t="shared" si="22"/>
        <v>0.78153527299639935</v>
      </c>
      <c r="BZ12" s="15">
        <f t="shared" si="23"/>
        <v>1.2279486293741555</v>
      </c>
      <c r="CA12" s="15">
        <f t="shared" si="24"/>
        <v>1.1220439039027894</v>
      </c>
      <c r="CB12" s="15">
        <f t="shared" si="25"/>
        <v>1.1156279351569609</v>
      </c>
      <c r="CC12" s="15">
        <f t="shared" si="26"/>
        <v>0.84340325229732771</v>
      </c>
      <c r="CD12" s="15">
        <f t="shared" si="27"/>
        <v>1.6960064508278969</v>
      </c>
      <c r="CE12" s="15">
        <f t="shared" si="28"/>
        <v>1.0448368077383949</v>
      </c>
      <c r="CF12" s="15">
        <f t="shared" si="29"/>
        <v>0.76685644771879258</v>
      </c>
    </row>
    <row r="13" spans="1:84" x14ac:dyDescent="0.25">
      <c r="A13" s="16" t="s">
        <v>91</v>
      </c>
      <c r="B13" s="2" t="s">
        <v>100</v>
      </c>
      <c r="C13" s="1">
        <v>15.3</v>
      </c>
      <c r="D13" s="9" t="s">
        <v>87</v>
      </c>
      <c r="E13" s="5">
        <f t="shared" si="0"/>
        <v>4.2224947385973346</v>
      </c>
      <c r="F13" s="6">
        <f t="shared" si="1"/>
        <v>1.4603418535009531</v>
      </c>
      <c r="G13" s="7">
        <v>122.76856386100555</v>
      </c>
      <c r="H13" s="7"/>
      <c r="I13" s="15">
        <v>15.05665334541955</v>
      </c>
      <c r="J13" s="15">
        <v>63.576639531918005</v>
      </c>
      <c r="K13" s="15">
        <v>0.92412293637855747</v>
      </c>
      <c r="L13" s="15">
        <v>9.4298528419295611</v>
      </c>
      <c r="M13" s="15">
        <v>9.2525557783577822E-2</v>
      </c>
      <c r="N13" s="15">
        <v>2.2244405236672371</v>
      </c>
      <c r="O13" s="15">
        <v>0.81822954051658403</v>
      </c>
      <c r="P13" s="15">
        <v>1.4244092687736307</v>
      </c>
      <c r="Q13" s="15">
        <v>2.1736820111992849</v>
      </c>
      <c r="R13" s="15">
        <v>0.1003929242579818</v>
      </c>
      <c r="S13" s="15">
        <v>12.529928037556425</v>
      </c>
      <c r="T13" s="15">
        <v>2126.6019000000001</v>
      </c>
      <c r="U13" s="15"/>
      <c r="V13" s="15">
        <v>1.9353473473424045</v>
      </c>
      <c r="W13" s="15">
        <v>124.28730453158332</v>
      </c>
      <c r="X13" s="15">
        <v>75.24671346230771</v>
      </c>
      <c r="Y13" s="15">
        <v>29.151886968876909</v>
      </c>
      <c r="Z13" s="15">
        <v>44.053429619056345</v>
      </c>
      <c r="AA13" s="15">
        <v>32.98792922890371</v>
      </c>
      <c r="AB13" s="15">
        <v>196.88325694257216</v>
      </c>
      <c r="AC13" s="15">
        <v>17.658942014120875</v>
      </c>
      <c r="AD13" s="15">
        <v>108.4204356261513</v>
      </c>
      <c r="AE13" s="15">
        <v>189.96502864842088</v>
      </c>
      <c r="AF13" s="15">
        <v>27.301378336249122</v>
      </c>
      <c r="AG13" s="15">
        <v>319.17797886169564</v>
      </c>
      <c r="AH13" s="15">
        <v>16.97789437621234</v>
      </c>
      <c r="AI13" s="15">
        <v>3.2130785897183372</v>
      </c>
      <c r="AJ13" s="15">
        <v>4.5186841096731314</v>
      </c>
      <c r="AK13" s="15">
        <v>484.12073490813651</v>
      </c>
      <c r="AL13" s="15">
        <v>44.197811730054326</v>
      </c>
      <c r="AM13" s="15">
        <v>92.252238698641108</v>
      </c>
      <c r="AN13" s="15">
        <v>10.213399951931942</v>
      </c>
      <c r="AO13" s="15">
        <v>36.365393829506381</v>
      </c>
      <c r="AP13" s="15">
        <v>6.2080599683971966</v>
      </c>
      <c r="AQ13" s="15">
        <v>1.3839221140472877</v>
      </c>
      <c r="AR13" s="15">
        <v>5.9908004949712126</v>
      </c>
      <c r="AS13" s="15">
        <v>0.82410158149765533</v>
      </c>
      <c r="AT13" s="15">
        <v>4.611260125862632</v>
      </c>
      <c r="AU13" s="15">
        <v>1.0140069555479208</v>
      </c>
      <c r="AV13" s="15">
        <v>2.6960700059751521</v>
      </c>
      <c r="AW13" s="15">
        <v>0.43534609794614554</v>
      </c>
      <c r="AX13" s="15">
        <v>2.7919201704157781</v>
      </c>
      <c r="AY13" s="15">
        <v>0.42366020798002046</v>
      </c>
      <c r="AZ13" s="15">
        <v>8.4296353725056257</v>
      </c>
      <c r="BA13" s="15">
        <v>1.3133426855970458</v>
      </c>
      <c r="BB13" s="15">
        <v>15.235209152863062</v>
      </c>
      <c r="BC13" s="15">
        <v>3.3893326906651886</v>
      </c>
      <c r="BE13" s="15">
        <f t="shared" si="2"/>
        <v>20.950022783357355</v>
      </c>
      <c r="BF13" s="15">
        <f t="shared" si="3"/>
        <v>4.7732644987593879E-2</v>
      </c>
      <c r="BG13" s="15">
        <f t="shared" si="4"/>
        <v>6.1376383926623972E-2</v>
      </c>
      <c r="BH13" s="15">
        <f t="shared" si="5"/>
        <v>80.712192247996441</v>
      </c>
      <c r="BI13" s="15">
        <f t="shared" si="6"/>
        <v>1.2159055588506171</v>
      </c>
      <c r="BJ13" s="15">
        <f t="shared" si="7"/>
        <v>25.708030946582081</v>
      </c>
      <c r="BK13" s="15">
        <f t="shared" si="8"/>
        <v>6.6676785308683994E-3</v>
      </c>
      <c r="BL13" s="15">
        <f t="shared" si="9"/>
        <v>0.8321854631373452</v>
      </c>
      <c r="BM13" s="15">
        <f t="shared" si="10"/>
        <v>23.993807266601365</v>
      </c>
      <c r="BN13" s="15">
        <f t="shared" si="11"/>
        <v>0.21339925387176439</v>
      </c>
      <c r="BO13" s="15">
        <f t="shared" si="12"/>
        <v>1.5260234953896032</v>
      </c>
      <c r="BP13" s="15">
        <f t="shared" si="13"/>
        <v>5.4430950970771878E-2</v>
      </c>
      <c r="BQ13" s="15">
        <f t="shared" si="14"/>
        <v>4.9975722848928337</v>
      </c>
      <c r="BR13" s="15">
        <f t="shared" si="15"/>
        <v>21.198467650103279</v>
      </c>
      <c r="BS13" s="15">
        <f t="shared" si="16"/>
        <v>141.24001205400288</v>
      </c>
      <c r="BT13" s="15">
        <f t="shared" si="17"/>
        <v>9.4603311645409999E-2</v>
      </c>
      <c r="BU13" s="15">
        <f t="shared" si="18"/>
        <v>1.340710629943177</v>
      </c>
      <c r="BV13" s="15">
        <f t="shared" si="19"/>
        <v>1.6166610141800333</v>
      </c>
      <c r="BW13" s="15">
        <f t="shared" si="20"/>
        <v>1.0054266074137495</v>
      </c>
      <c r="BX13" s="15">
        <f t="shared" si="21"/>
        <v>0.82816874586334988</v>
      </c>
      <c r="BY13" s="15">
        <f t="shared" si="22"/>
        <v>0.82150588661139712</v>
      </c>
      <c r="BZ13" s="15">
        <f t="shared" si="23"/>
        <v>1.2324712918676899</v>
      </c>
      <c r="CA13" s="15">
        <f t="shared" si="24"/>
        <v>1.1067572638005252</v>
      </c>
      <c r="CB13" s="15">
        <f t="shared" si="25"/>
        <v>1.1724058634320842</v>
      </c>
      <c r="CC13" s="15">
        <f t="shared" si="26"/>
        <v>0.78443276833745867</v>
      </c>
      <c r="CD13" s="15">
        <f t="shared" si="27"/>
        <v>1.643292065899479</v>
      </c>
      <c r="CE13" s="15">
        <f t="shared" si="28"/>
        <v>1.0582135159762753</v>
      </c>
      <c r="CF13" s="15">
        <f t="shared" si="29"/>
        <v>0.77445719586127904</v>
      </c>
    </row>
    <row r="14" spans="1:84" x14ac:dyDescent="0.25">
      <c r="A14" s="16" t="s">
        <v>91</v>
      </c>
      <c r="B14" s="2" t="s">
        <v>101</v>
      </c>
      <c r="C14" s="1">
        <v>16.260000000000002</v>
      </c>
      <c r="D14" s="4" t="s">
        <v>85</v>
      </c>
      <c r="E14" s="5">
        <f t="shared" si="0"/>
        <v>2.8416977435348247</v>
      </c>
      <c r="F14" s="6">
        <f t="shared" si="1"/>
        <v>1.3151795140335452</v>
      </c>
      <c r="G14" s="7">
        <v>131.38385966947166</v>
      </c>
      <c r="H14" s="7"/>
      <c r="I14" s="15">
        <v>20.874476622646878</v>
      </c>
      <c r="J14" s="15">
        <v>59.318953116046082</v>
      </c>
      <c r="K14" s="15">
        <v>1.08152024527454</v>
      </c>
      <c r="L14" s="15">
        <v>6.4795887242317818</v>
      </c>
      <c r="M14" s="15">
        <v>3.8911701737373301E-2</v>
      </c>
      <c r="N14" s="15">
        <v>2.6763624324280912</v>
      </c>
      <c r="O14" s="15">
        <v>0.73689508171299534</v>
      </c>
      <c r="P14" s="15">
        <v>1.0894216126263345</v>
      </c>
      <c r="Q14" s="15">
        <v>2.1861386416359569</v>
      </c>
      <c r="R14" s="15">
        <v>7.7679148054657809E-2</v>
      </c>
      <c r="S14" s="15">
        <v>19.286618883389906</v>
      </c>
      <c r="T14" s="15">
        <v>1156.2146299999999</v>
      </c>
      <c r="U14" s="15"/>
      <c r="V14" s="15">
        <v>2.2273792551695708</v>
      </c>
      <c r="W14" s="15">
        <v>151.87326800711634</v>
      </c>
      <c r="X14" s="15">
        <v>111.20107518301229</v>
      </c>
      <c r="Y14" s="15">
        <v>17.950861237434061</v>
      </c>
      <c r="Z14" s="15">
        <v>40.502973112162572</v>
      </c>
      <c r="AA14" s="15">
        <v>27.947968913630604</v>
      </c>
      <c r="AB14" s="15">
        <v>101.36065426440193</v>
      </c>
      <c r="AC14" s="15">
        <v>26.016014406903949</v>
      </c>
      <c r="AD14" s="15">
        <v>111.4321143935444</v>
      </c>
      <c r="AE14" s="15">
        <v>164.25238264836392</v>
      </c>
      <c r="AF14" s="15">
        <v>26.658152145080951</v>
      </c>
      <c r="AG14" s="15">
        <v>191.96718828997564</v>
      </c>
      <c r="AH14" s="15">
        <v>20.442569333218461</v>
      </c>
      <c r="AI14" s="15">
        <v>1.8034272207996849</v>
      </c>
      <c r="AJ14" s="15">
        <v>4.3729536845742505</v>
      </c>
      <c r="AK14" s="15">
        <v>356.32837561971422</v>
      </c>
      <c r="AL14" s="15">
        <v>58.558363410552246</v>
      </c>
      <c r="AM14" s="15">
        <v>112.64926575053865</v>
      </c>
      <c r="AN14" s="15">
        <v>13.352102901586917</v>
      </c>
      <c r="AO14" s="15">
        <v>47.353785384240695</v>
      </c>
      <c r="AP14" s="15">
        <v>8.2859012047434284</v>
      </c>
      <c r="AQ14" s="15">
        <v>1.6753268428372741</v>
      </c>
      <c r="AR14" s="15">
        <v>7.2300649086774955</v>
      </c>
      <c r="AS14" s="15">
        <v>0.91783825427463972</v>
      </c>
      <c r="AT14" s="15">
        <v>4.8308923611848655</v>
      </c>
      <c r="AU14" s="15">
        <v>1.0008380340472984</v>
      </c>
      <c r="AV14" s="15">
        <v>2.5759625772410177</v>
      </c>
      <c r="AW14" s="15">
        <v>0.38205893122294532</v>
      </c>
      <c r="AX14" s="15">
        <v>2.4906763156388991</v>
      </c>
      <c r="AY14" s="15">
        <v>0.3525698329448243</v>
      </c>
      <c r="AZ14" s="15">
        <v>5.450364755193994</v>
      </c>
      <c r="BA14" s="15">
        <v>1.525930451047774</v>
      </c>
      <c r="BB14" s="15">
        <v>19.008976466022965</v>
      </c>
      <c r="BC14" s="15">
        <v>2.595896109580047</v>
      </c>
      <c r="BE14" s="15">
        <f t="shared" si="2"/>
        <v>10.098765108847482</v>
      </c>
      <c r="BF14" s="15">
        <f t="shared" si="3"/>
        <v>9.9022008059570024E-2</v>
      </c>
      <c r="BG14" s="15">
        <f t="shared" si="4"/>
        <v>5.1810652062106818E-2</v>
      </c>
      <c r="BH14" s="15">
        <f t="shared" si="5"/>
        <v>86.436624213215225</v>
      </c>
      <c r="BI14" s="15">
        <f t="shared" si="6"/>
        <v>0.98560440173336694</v>
      </c>
      <c r="BJ14" s="15">
        <f t="shared" si="7"/>
        <v>35.312509031742977</v>
      </c>
      <c r="BK14" s="15">
        <f t="shared" si="8"/>
        <v>3.7212500921044943E-3</v>
      </c>
      <c r="BL14" s="15">
        <f t="shared" si="9"/>
        <v>0.92393305145029159</v>
      </c>
      <c r="BM14" s="15">
        <f t="shared" si="10"/>
        <v>25.482116306565317</v>
      </c>
      <c r="BN14" s="15">
        <f t="shared" si="11"/>
        <v>8.639388921699398E-2</v>
      </c>
      <c r="BO14" s="15">
        <f t="shared" si="12"/>
        <v>2.0066965959723349</v>
      </c>
      <c r="BP14" s="15">
        <f t="shared" si="13"/>
        <v>5.2905299116051296E-2</v>
      </c>
      <c r="BQ14" s="15">
        <f t="shared" si="14"/>
        <v>5.3271311752252224</v>
      </c>
      <c r="BR14" s="15">
        <f t="shared" si="15"/>
        <v>9.1962635404093902</v>
      </c>
      <c r="BS14" s="15">
        <f t="shared" si="16"/>
        <v>55.388915894811653</v>
      </c>
      <c r="BT14" s="15">
        <f t="shared" si="17"/>
        <v>5.2189170167955864E-2</v>
      </c>
      <c r="BU14" s="15">
        <f t="shared" si="18"/>
        <v>0.74066362439538647</v>
      </c>
      <c r="BV14" s="15">
        <f t="shared" si="19"/>
        <v>0.65449916073480285</v>
      </c>
      <c r="BW14" s="15">
        <f t="shared" si="20"/>
        <v>0.66676133817041816</v>
      </c>
      <c r="BX14" s="15">
        <f t="shared" si="21"/>
        <v>0.50608899109996586</v>
      </c>
      <c r="BY14" s="15">
        <f t="shared" si="22"/>
        <v>0.91207606263602337</v>
      </c>
      <c r="BZ14" s="15">
        <f t="shared" si="23"/>
        <v>1.1091747654279522</v>
      </c>
      <c r="CA14" s="15">
        <f t="shared" si="24"/>
        <v>0.97480262157983688</v>
      </c>
      <c r="CB14" s="15">
        <f t="shared" si="25"/>
        <v>0.70374984588100331</v>
      </c>
      <c r="CC14" s="15">
        <f t="shared" si="26"/>
        <v>0.43779412848288163</v>
      </c>
      <c r="CD14" s="15">
        <f t="shared" si="27"/>
        <v>0.71288864654336359</v>
      </c>
      <c r="CE14" s="15">
        <f t="shared" si="28"/>
        <v>0.893287104519083</v>
      </c>
      <c r="CF14" s="15">
        <f t="shared" si="29"/>
        <v>0.82552784367351961</v>
      </c>
    </row>
    <row r="15" spans="1:84" x14ac:dyDescent="0.25">
      <c r="A15" s="16" t="s">
        <v>91</v>
      </c>
      <c r="B15" s="2" t="s">
        <v>102</v>
      </c>
      <c r="C15" s="1">
        <v>25.68</v>
      </c>
      <c r="D15" s="4" t="s">
        <v>85</v>
      </c>
      <c r="E15" s="5">
        <f t="shared" si="0"/>
        <v>2.9388014124259869</v>
      </c>
      <c r="F15" s="6">
        <f t="shared" si="1"/>
        <v>7.5806999499646492</v>
      </c>
      <c r="G15" s="7">
        <v>125.1532643955364</v>
      </c>
      <c r="H15" s="7"/>
      <c r="I15" s="15">
        <v>18.086989607786595</v>
      </c>
      <c r="J15" s="15">
        <v>53.154070605897395</v>
      </c>
      <c r="K15" s="15">
        <v>0.80565285226912609</v>
      </c>
      <c r="L15" s="15">
        <v>6.7043427105766895</v>
      </c>
      <c r="M15" s="15">
        <v>3.0384452238251192E-2</v>
      </c>
      <c r="N15" s="15">
        <v>2.5321694498662621</v>
      </c>
      <c r="O15" s="15">
        <v>4.2474661819651933</v>
      </c>
      <c r="P15" s="15">
        <v>1.3408995981193474</v>
      </c>
      <c r="Q15" s="15">
        <v>2.6314631797469854</v>
      </c>
      <c r="R15" s="15">
        <v>5.2802155070064867E-2</v>
      </c>
      <c r="S15" s="15">
        <v>15.00677427753851</v>
      </c>
      <c r="T15" s="15">
        <v>4469.4683999999997</v>
      </c>
      <c r="U15" s="15"/>
      <c r="V15" s="15">
        <v>2.469552056782343</v>
      </c>
      <c r="W15" s="15">
        <v>113.65416951919603</v>
      </c>
      <c r="X15" s="15">
        <v>103.66367836162854</v>
      </c>
      <c r="Y15" s="15">
        <v>17.775540834681042</v>
      </c>
      <c r="Z15" s="15">
        <v>39.69965753378716</v>
      </c>
      <c r="AA15" s="15">
        <v>38.414815631372981</v>
      </c>
      <c r="AB15" s="15">
        <v>115.15053473532851</v>
      </c>
      <c r="AC15" s="15">
        <v>22.266046025526926</v>
      </c>
      <c r="AD15" s="15">
        <v>150.58393836965459</v>
      </c>
      <c r="AE15" s="15">
        <v>472.90698523304781</v>
      </c>
      <c r="AF15" s="15">
        <v>22.482286872259003</v>
      </c>
      <c r="AG15" s="15">
        <v>125.80957021923847</v>
      </c>
      <c r="AH15" s="15">
        <v>16.277062689752409</v>
      </c>
      <c r="AI15" s="15">
        <v>0.63533582824502655</v>
      </c>
      <c r="AJ15" s="15">
        <v>6.3309460389384888</v>
      </c>
      <c r="AK15" s="15">
        <v>399.912510936133</v>
      </c>
      <c r="AL15" s="15">
        <v>46.559679008526224</v>
      </c>
      <c r="AM15" s="15">
        <v>97.00854103033052</v>
      </c>
      <c r="AN15" s="15">
        <v>10.909768130472758</v>
      </c>
      <c r="AO15" s="15">
        <v>38.918051032784042</v>
      </c>
      <c r="AP15" s="15">
        <v>6.8375236370550265</v>
      </c>
      <c r="AQ15" s="15">
        <v>1.4039499304589707</v>
      </c>
      <c r="AR15" s="15">
        <v>5.9631931194183503</v>
      </c>
      <c r="AS15" s="15">
        <v>0.7840682108324849</v>
      </c>
      <c r="AT15" s="15">
        <v>4.1557266007498512</v>
      </c>
      <c r="AU15" s="15">
        <v>0.83875900019348493</v>
      </c>
      <c r="AV15" s="15">
        <v>2.2664174153815022</v>
      </c>
      <c r="AW15" s="15">
        <v>0.3458638745807715</v>
      </c>
      <c r="AX15" s="15">
        <v>2.1786034334027211</v>
      </c>
      <c r="AY15" s="15">
        <v>0.32663145286441492</v>
      </c>
      <c r="AZ15" s="15">
        <v>3.6034332177711783</v>
      </c>
      <c r="BA15" s="15">
        <v>1.2090929160010158</v>
      </c>
      <c r="BB15" s="15">
        <v>16.17614848293476</v>
      </c>
      <c r="BC15" s="15">
        <v>2.3035255579891198</v>
      </c>
      <c r="BE15" s="15">
        <f t="shared" si="2"/>
        <v>7.7774737510577951</v>
      </c>
      <c r="BF15" s="15">
        <f t="shared" si="3"/>
        <v>0.12857645451570859</v>
      </c>
      <c r="BG15" s="15">
        <f t="shared" si="4"/>
        <v>4.4543225254150977E-2</v>
      </c>
      <c r="BH15" s="15">
        <f t="shared" si="5"/>
        <v>81.992387136215768</v>
      </c>
      <c r="BI15" s="15">
        <f t="shared" si="6"/>
        <v>1.0779230888510478</v>
      </c>
      <c r="BJ15" s="15">
        <f t="shared" si="7"/>
        <v>33.617245158814335</v>
      </c>
      <c r="BK15" s="15">
        <f t="shared" si="8"/>
        <v>2.9193445794502538E-3</v>
      </c>
      <c r="BL15" s="15">
        <f t="shared" si="9"/>
        <v>0.82969994470931596</v>
      </c>
      <c r="BM15" s="15">
        <f t="shared" si="10"/>
        <v>23.785377010558605</v>
      </c>
      <c r="BN15" s="15">
        <f t="shared" si="11"/>
        <v>3.5126676247522658E-2</v>
      </c>
      <c r="BO15" s="15">
        <f t="shared" si="12"/>
        <v>1.9624610100843438</v>
      </c>
      <c r="BP15" s="15">
        <f t="shared" si="13"/>
        <v>4.9496206264312233E-2</v>
      </c>
      <c r="BQ15" s="15">
        <f t="shared" si="14"/>
        <v>5.7313948097255771</v>
      </c>
      <c r="BR15" s="15">
        <f t="shared" si="15"/>
        <v>6.9558048601452409</v>
      </c>
      <c r="BS15" s="15">
        <f t="shared" si="16"/>
        <v>247.10957969898195</v>
      </c>
      <c r="BT15" s="15">
        <f t="shared" si="17"/>
        <v>7.413614024204887E-2</v>
      </c>
      <c r="BU15" s="15">
        <f t="shared" si="18"/>
        <v>0.75853574295682391</v>
      </c>
      <c r="BV15" s="15">
        <f t="shared" si="19"/>
        <v>0.26611118369335346</v>
      </c>
      <c r="BW15" s="15">
        <f t="shared" si="20"/>
        <v>0.75425738758522221</v>
      </c>
      <c r="BX15" s="15">
        <f t="shared" si="21"/>
        <v>0.80283204360456362</v>
      </c>
      <c r="BY15" s="15">
        <f t="shared" si="22"/>
        <v>0.81905226526092401</v>
      </c>
      <c r="BZ15" s="15">
        <f t="shared" si="23"/>
        <v>1.0893455873576241</v>
      </c>
      <c r="CA15" s="15">
        <f t="shared" si="24"/>
        <v>0.96883005390828381</v>
      </c>
      <c r="CB15" s="15">
        <f t="shared" si="25"/>
        <v>0.7524548951745712</v>
      </c>
      <c r="CC15" s="15">
        <f t="shared" si="26"/>
        <v>0.34345230346473571</v>
      </c>
      <c r="CD15" s="15">
        <f t="shared" si="27"/>
        <v>0.53920967908102646</v>
      </c>
      <c r="CE15" s="15">
        <f t="shared" si="28"/>
        <v>0.76798664231294789</v>
      </c>
      <c r="CF15" s="15">
        <f t="shared" si="29"/>
        <v>0.88817523783133068</v>
      </c>
    </row>
    <row r="16" spans="1:84" x14ac:dyDescent="0.25">
      <c r="A16" s="16" t="s">
        <v>91</v>
      </c>
      <c r="B16" s="2" t="s">
        <v>89</v>
      </c>
      <c r="C16" s="1">
        <v>26.5</v>
      </c>
      <c r="D16" s="4" t="s">
        <v>85</v>
      </c>
      <c r="E16" s="5">
        <f t="shared" si="0"/>
        <v>2.9378293980776311</v>
      </c>
      <c r="F16" s="6">
        <f t="shared" si="1"/>
        <v>9.3403755565215203</v>
      </c>
      <c r="G16" s="7">
        <v>120.42775845189313</v>
      </c>
      <c r="H16" s="7"/>
      <c r="I16" s="15">
        <v>17.738553730929063</v>
      </c>
      <c r="J16" s="15">
        <v>52.112844630103048</v>
      </c>
      <c r="K16" s="15">
        <v>0.80781026472717588</v>
      </c>
      <c r="L16" s="15">
        <v>6.6209187418460465</v>
      </c>
      <c r="M16" s="15">
        <v>3.4403041082665058E-2</v>
      </c>
      <c r="N16" s="15">
        <v>2.4574352820750702</v>
      </c>
      <c r="O16" s="15">
        <v>5.2334124243190079</v>
      </c>
      <c r="P16" s="15">
        <v>1.284910159839771</v>
      </c>
      <c r="Q16" s="15">
        <v>2.4134721471052236</v>
      </c>
      <c r="R16" s="15">
        <v>5.8603509165286144E-2</v>
      </c>
      <c r="S16" s="15">
        <v>15.106940853420138</v>
      </c>
      <c r="T16" s="15">
        <v>8466.3585999999996</v>
      </c>
      <c r="U16" s="15"/>
      <c r="V16" s="15">
        <v>2.3881494343914951</v>
      </c>
      <c r="W16" s="15">
        <v>115.45979621941274</v>
      </c>
      <c r="X16" s="15">
        <v>104.3488962544816</v>
      </c>
      <c r="Y16" s="15">
        <v>17.902161125558223</v>
      </c>
      <c r="Z16" s="15">
        <v>39.174031291146456</v>
      </c>
      <c r="AA16" s="15">
        <v>31.708096786639477</v>
      </c>
      <c r="AB16" s="15">
        <v>159.13723375572934</v>
      </c>
      <c r="AC16" s="15">
        <v>22.003061229949836</v>
      </c>
      <c r="AD16" s="15">
        <v>136.22826957841417</v>
      </c>
      <c r="AE16" s="15">
        <v>513.84151766513855</v>
      </c>
      <c r="AF16" s="15">
        <v>25.70862776764222</v>
      </c>
      <c r="AG16" s="15">
        <v>128.211662252064</v>
      </c>
      <c r="AH16" s="15">
        <v>15.665068822702896</v>
      </c>
      <c r="AI16" s="15">
        <v>0.541579673035257</v>
      </c>
      <c r="AJ16" s="15">
        <v>5.919778053838078</v>
      </c>
      <c r="AK16" s="15">
        <v>370.72032662583842</v>
      </c>
      <c r="AL16" s="15">
        <v>49.20058545913826</v>
      </c>
      <c r="AM16" s="15">
        <v>102.13533428048837</v>
      </c>
      <c r="AN16" s="15">
        <v>11.515305677029987</v>
      </c>
      <c r="AO16" s="15">
        <v>41.670134580067774</v>
      </c>
      <c r="AP16" s="15">
        <v>7.4608760079588956</v>
      </c>
      <c r="AQ16" s="15">
        <v>1.5711821974965228</v>
      </c>
      <c r="AR16" s="15">
        <v>6.6779173976202406</v>
      </c>
      <c r="AS16" s="15">
        <v>0.89049839138135267</v>
      </c>
      <c r="AT16" s="15">
        <v>4.6397309711821801</v>
      </c>
      <c r="AU16" s="15">
        <v>0.95829228766067232</v>
      </c>
      <c r="AV16" s="15">
        <v>2.5027263402080098</v>
      </c>
      <c r="AW16" s="15">
        <v>0.38507518594312645</v>
      </c>
      <c r="AX16" s="15">
        <v>2.395183982588712</v>
      </c>
      <c r="AY16" s="15">
        <v>0.35353051368854316</v>
      </c>
      <c r="AZ16" s="15">
        <v>3.5867233528769855</v>
      </c>
      <c r="BA16" s="15">
        <v>1.174342992802339</v>
      </c>
      <c r="BB16" s="15">
        <v>15.785758760883736</v>
      </c>
      <c r="BC16" s="15">
        <v>2.3488085390436071</v>
      </c>
      <c r="BE16" s="15">
        <f t="shared" si="2"/>
        <v>8.1219828703936372</v>
      </c>
      <c r="BF16" s="15">
        <f t="shared" si="3"/>
        <v>0.12312264331967672</v>
      </c>
      <c r="BG16" s="15">
        <f t="shared" si="4"/>
        <v>4.5539804258036685E-2</v>
      </c>
      <c r="BH16" s="15">
        <f t="shared" si="5"/>
        <v>82.747617008275725</v>
      </c>
      <c r="BI16" s="15">
        <f t="shared" si="6"/>
        <v>1.0449341739039057</v>
      </c>
      <c r="BJ16" s="15">
        <f t="shared" si="7"/>
        <v>32.14380555692307</v>
      </c>
      <c r="BK16" s="15">
        <f t="shared" si="8"/>
        <v>3.3037365984975803E-3</v>
      </c>
      <c r="BL16" s="15">
        <f t="shared" si="9"/>
        <v>0.85164445098359809</v>
      </c>
      <c r="BM16" s="15">
        <f t="shared" si="10"/>
        <v>23.012394778904053</v>
      </c>
      <c r="BN16" s="15">
        <f t="shared" si="11"/>
        <v>3.0531219244269898E-2</v>
      </c>
      <c r="BO16" s="15">
        <f t="shared" si="12"/>
        <v>1.8783197631546356</v>
      </c>
      <c r="BP16" s="15">
        <f t="shared" si="13"/>
        <v>5.1567616706314219E-2</v>
      </c>
      <c r="BQ16" s="15">
        <f t="shared" si="14"/>
        <v>5.8826045142867631</v>
      </c>
      <c r="BR16" s="15">
        <f t="shared" si="15"/>
        <v>7.2278531946216829</v>
      </c>
      <c r="BS16" s="15">
        <f t="shared" si="16"/>
        <v>477.28573188230104</v>
      </c>
      <c r="BT16" s="15">
        <f t="shared" si="17"/>
        <v>7.243601588552244E-2</v>
      </c>
      <c r="BU16" s="15">
        <f t="shared" si="18"/>
        <v>0.78863984082633898</v>
      </c>
      <c r="BV16" s="15">
        <f t="shared" si="19"/>
        <v>0.23129711548689316</v>
      </c>
      <c r="BW16" s="15">
        <f t="shared" si="20"/>
        <v>0.75889057529580006</v>
      </c>
      <c r="BX16" s="15">
        <f t="shared" si="21"/>
        <v>0.67568488123831605</v>
      </c>
      <c r="BY16" s="15">
        <f t="shared" si="22"/>
        <v>0.84071515398183427</v>
      </c>
      <c r="BZ16" s="15">
        <f t="shared" si="23"/>
        <v>1.0839371386703915</v>
      </c>
      <c r="CA16" s="15">
        <f t="shared" si="24"/>
        <v>1.0400679780532296</v>
      </c>
      <c r="CB16" s="15">
        <f t="shared" si="25"/>
        <v>0.83041933935526402</v>
      </c>
      <c r="CC16" s="15">
        <f t="shared" si="26"/>
        <v>0.38867489394089177</v>
      </c>
      <c r="CD16" s="15">
        <f t="shared" si="27"/>
        <v>0.56029869725749482</v>
      </c>
      <c r="CE16" s="15">
        <f t="shared" si="28"/>
        <v>0.7851690389316669</v>
      </c>
      <c r="CF16" s="15">
        <f t="shared" si="29"/>
        <v>0.91160770405807579</v>
      </c>
    </row>
    <row r="17" spans="1:84" x14ac:dyDescent="0.25">
      <c r="A17" s="16" t="s">
        <v>91</v>
      </c>
      <c r="B17" s="2" t="s">
        <v>103</v>
      </c>
      <c r="C17" s="1">
        <v>27.72</v>
      </c>
      <c r="D17" s="4" t="s">
        <v>85</v>
      </c>
      <c r="E17" s="5">
        <f t="shared" si="0"/>
        <v>3.0760386684458787</v>
      </c>
      <c r="F17" s="6">
        <f t="shared" si="1"/>
        <v>3.0311175188089434</v>
      </c>
      <c r="G17" s="7">
        <v>130.08527521353213</v>
      </c>
      <c r="H17" s="7"/>
      <c r="I17" s="15">
        <v>18.593805428670287</v>
      </c>
      <c r="J17" s="15">
        <v>57.195264492148702</v>
      </c>
      <c r="K17" s="15">
        <v>0.92918816562789186</v>
      </c>
      <c r="L17" s="15">
        <v>7.5690076100084056</v>
      </c>
      <c r="M17" s="15">
        <v>3.7147443220313561E-2</v>
      </c>
      <c r="N17" s="15">
        <v>2.6473479908150401</v>
      </c>
      <c r="O17" s="15">
        <v>1.6983351457886511</v>
      </c>
      <c r="P17" s="15">
        <v>1.5145617541390506</v>
      </c>
      <c r="Q17" s="15">
        <v>2.8889002087715423</v>
      </c>
      <c r="R17" s="15">
        <v>6.4503191296019655E-2</v>
      </c>
      <c r="S17" s="15">
        <v>16.017546088707668</v>
      </c>
      <c r="T17" s="15">
        <v>7729.4570000000003</v>
      </c>
      <c r="U17" s="15"/>
      <c r="V17" s="15">
        <v>2.4502189339645164</v>
      </c>
      <c r="W17" s="15">
        <v>126.39386901516947</v>
      </c>
      <c r="X17" s="15">
        <v>101.60802468306933</v>
      </c>
      <c r="Y17" s="15">
        <v>19.411864593709215</v>
      </c>
      <c r="Z17" s="15">
        <v>41.712905217863799</v>
      </c>
      <c r="AA17" s="15">
        <v>38.385052086204041</v>
      </c>
      <c r="AB17" s="15">
        <v>149.07162757257123</v>
      </c>
      <c r="AC17" s="15">
        <v>22.655653130085579</v>
      </c>
      <c r="AD17" s="15">
        <v>160.02053184081961</v>
      </c>
      <c r="AE17" s="15">
        <v>270.49703592059933</v>
      </c>
      <c r="AF17" s="15">
        <v>26.392693716979803</v>
      </c>
      <c r="AG17" s="15">
        <v>157.13685381400506</v>
      </c>
      <c r="AH17" s="15">
        <v>18.606587732069919</v>
      </c>
      <c r="AI17" s="15">
        <v>0.62540870592869791</v>
      </c>
      <c r="AJ17" s="15">
        <v>6.394442867017287</v>
      </c>
      <c r="AK17" s="15">
        <v>447.47739865850104</v>
      </c>
      <c r="AL17" s="15">
        <v>52.957648598310861</v>
      </c>
      <c r="AM17" s="15">
        <v>106.04050882650705</v>
      </c>
      <c r="AN17" s="15">
        <v>12.403427411980589</v>
      </c>
      <c r="AO17" s="15">
        <v>43.784053826532087</v>
      </c>
      <c r="AP17" s="15">
        <v>7.4792099012207744</v>
      </c>
      <c r="AQ17" s="15">
        <v>1.5852016689847008</v>
      </c>
      <c r="AR17" s="15">
        <v>6.7873244044408452</v>
      </c>
      <c r="AS17" s="15">
        <v>0.91002686487655782</v>
      </c>
      <c r="AT17" s="15">
        <v>4.6854876868743123</v>
      </c>
      <c r="AU17" s="15">
        <v>0.99374707631619408</v>
      </c>
      <c r="AV17" s="15">
        <v>2.6072100383751016</v>
      </c>
      <c r="AW17" s="15">
        <v>0.39010227714342838</v>
      </c>
      <c r="AX17" s="15">
        <v>2.5507281951859246</v>
      </c>
      <c r="AY17" s="15">
        <v>0.37082276707548278</v>
      </c>
      <c r="AZ17" s="15">
        <v>4.4182848646703343</v>
      </c>
      <c r="BA17" s="15">
        <v>1.4727835096850919</v>
      </c>
      <c r="BB17" s="15">
        <v>16.716688098082333</v>
      </c>
      <c r="BC17" s="15">
        <v>2.131253347455746</v>
      </c>
      <c r="BE17" s="15">
        <f t="shared" si="2"/>
        <v>9.399999144090696</v>
      </c>
      <c r="BF17" s="15">
        <f t="shared" si="3"/>
        <v>0.10638298841002015</v>
      </c>
      <c r="BG17" s="15">
        <f t="shared" si="4"/>
        <v>4.9972996070785584E-2</v>
      </c>
      <c r="BH17" s="15">
        <f t="shared" si="5"/>
        <v>80.852238277132585</v>
      </c>
      <c r="BI17" s="15">
        <f t="shared" si="6"/>
        <v>1.043648509297411</v>
      </c>
      <c r="BJ17" s="15">
        <f t="shared" si="7"/>
        <v>32.211398756565131</v>
      </c>
      <c r="BK17" s="15">
        <f t="shared" si="8"/>
        <v>3.4690688543271759E-3</v>
      </c>
      <c r="BL17" s="15">
        <f t="shared" si="9"/>
        <v>0.86144528887076477</v>
      </c>
      <c r="BM17" s="15">
        <f t="shared" si="10"/>
        <v>25.024937303953397</v>
      </c>
      <c r="BN17" s="15">
        <f t="shared" si="11"/>
        <v>3.3635325933031625E-2</v>
      </c>
      <c r="BO17" s="15">
        <f t="shared" si="12"/>
        <v>1.9074165849471958</v>
      </c>
      <c r="BP17" s="15">
        <f t="shared" si="13"/>
        <v>4.9938665756879372E-2</v>
      </c>
      <c r="BQ17" s="15">
        <f t="shared" si="14"/>
        <v>5.4646169700365474</v>
      </c>
      <c r="BR17" s="15">
        <f t="shared" si="15"/>
        <v>8.4510324912678474</v>
      </c>
      <c r="BS17" s="15">
        <f t="shared" si="16"/>
        <v>415.70064985630881</v>
      </c>
      <c r="BT17" s="15">
        <f t="shared" si="17"/>
        <v>8.1455179250381274E-2</v>
      </c>
      <c r="BU17" s="15">
        <f t="shared" si="18"/>
        <v>0.68267830303249188</v>
      </c>
      <c r="BV17" s="15">
        <f t="shared" si="19"/>
        <v>0.25481307525023955</v>
      </c>
      <c r="BW17" s="15">
        <f t="shared" si="20"/>
        <v>0.77090570177849849</v>
      </c>
      <c r="BX17" s="15">
        <f t="shared" si="21"/>
        <v>0.78034398358157708</v>
      </c>
      <c r="BY17" s="15">
        <f t="shared" si="22"/>
        <v>0.85039021606195941</v>
      </c>
      <c r="BZ17" s="15">
        <f t="shared" si="23"/>
        <v>1.0950622309028639</v>
      </c>
      <c r="CA17" s="15">
        <f t="shared" si="24"/>
        <v>1.0301665392402168</v>
      </c>
      <c r="CB17" s="15">
        <f t="shared" si="25"/>
        <v>0.83097291124284245</v>
      </c>
      <c r="CC17" s="15">
        <f t="shared" si="26"/>
        <v>0.40812574756790304</v>
      </c>
      <c r="CD17" s="15">
        <f t="shared" si="27"/>
        <v>0.65511879777270132</v>
      </c>
      <c r="CE17" s="15">
        <f t="shared" si="28"/>
        <v>0.86160338053078589</v>
      </c>
      <c r="CF17" s="15">
        <f t="shared" si="29"/>
        <v>0.84683356114001973</v>
      </c>
    </row>
    <row r="18" spans="1:84" x14ac:dyDescent="0.25">
      <c r="A18" s="16" t="s">
        <v>91</v>
      </c>
      <c r="B18" s="2" t="s">
        <v>104</v>
      </c>
      <c r="C18" s="1">
        <v>28.61</v>
      </c>
      <c r="D18" s="4" t="s">
        <v>85</v>
      </c>
      <c r="E18" s="5">
        <f t="shared" si="0"/>
        <v>3.0273629330992011</v>
      </c>
      <c r="F18" s="6">
        <f t="shared" si="1"/>
        <v>4.6454854782512918</v>
      </c>
      <c r="G18" s="7">
        <v>124.42650946946797</v>
      </c>
      <c r="H18" s="7"/>
      <c r="I18" s="15">
        <v>18.467101473449361</v>
      </c>
      <c r="J18" s="15">
        <v>55.906618482502239</v>
      </c>
      <c r="K18" s="15">
        <v>0.93331538946068282</v>
      </c>
      <c r="L18" s="15">
        <v>7.582748028387571</v>
      </c>
      <c r="M18" s="15">
        <v>4.7831008684730912E-2</v>
      </c>
      <c r="N18" s="15">
        <v>2.5444786069142236</v>
      </c>
      <c r="O18" s="15">
        <v>2.6028655134641987</v>
      </c>
      <c r="P18" s="15">
        <v>1.4946333100056419</v>
      </c>
      <c r="Q18" s="15">
        <v>2.7882091127417761</v>
      </c>
      <c r="R18" s="15">
        <v>6.9812905213679805E-2</v>
      </c>
      <c r="S18" s="15">
        <v>16.072182402824918</v>
      </c>
      <c r="T18" s="15">
        <v>6760.2712000000001</v>
      </c>
      <c r="U18" s="15"/>
      <c r="V18" s="15">
        <v>2.7249527845336274</v>
      </c>
      <c r="W18" s="15">
        <v>115.45979621941274</v>
      </c>
      <c r="X18" s="15">
        <v>100.53125370858595</v>
      </c>
      <c r="Y18" s="15">
        <v>19.528744862211227</v>
      </c>
      <c r="Z18" s="15">
        <v>41.782327551797479</v>
      </c>
      <c r="AA18" s="15">
        <v>39.744253982252111</v>
      </c>
      <c r="AB18" s="15">
        <v>118.57284083760224</v>
      </c>
      <c r="AC18" s="15">
        <v>22.129683538931399</v>
      </c>
      <c r="AD18" s="15">
        <v>150.48354907740816</v>
      </c>
      <c r="AE18" s="15">
        <v>356.89152648079073</v>
      </c>
      <c r="AF18" s="15">
        <v>29.945752677718279</v>
      </c>
      <c r="AG18" s="15">
        <v>177.15428742088471</v>
      </c>
      <c r="AH18" s="15">
        <v>17.816918226199579</v>
      </c>
      <c r="AI18" s="15">
        <v>0.54047665944455381</v>
      </c>
      <c r="AJ18" s="15">
        <v>6.9700780461578624</v>
      </c>
      <c r="AK18" s="15">
        <v>410.323709536308</v>
      </c>
      <c r="AL18" s="15">
        <v>53.804731799450579</v>
      </c>
      <c r="AM18" s="15">
        <v>107.44236635584708</v>
      </c>
      <c r="AN18" s="15">
        <v>12.534627213734657</v>
      </c>
      <c r="AO18" s="15">
        <v>45.120210331372739</v>
      </c>
      <c r="AP18" s="15">
        <v>8.1830276925517786</v>
      </c>
      <c r="AQ18" s="15">
        <v>1.7083727399165507</v>
      </c>
      <c r="AR18" s="15">
        <v>7.522498590459672</v>
      </c>
      <c r="AS18" s="15">
        <v>0.98228221680881667</v>
      </c>
      <c r="AT18" s="15">
        <v>5.2416859865097836</v>
      </c>
      <c r="AU18" s="15">
        <v>1.0768125811662734</v>
      </c>
      <c r="AV18" s="15">
        <v>2.8747664243356925</v>
      </c>
      <c r="AW18" s="15">
        <v>0.4433894438666286</v>
      </c>
      <c r="AX18" s="15">
        <v>2.6875677239898006</v>
      </c>
      <c r="AY18" s="15">
        <v>0.40540727384936198</v>
      </c>
      <c r="AZ18" s="15">
        <v>4.8959904139984287</v>
      </c>
      <c r="BA18" s="15">
        <v>1.3470705522310555</v>
      </c>
      <c r="BB18" s="15">
        <v>15.755728782264427</v>
      </c>
      <c r="BC18" s="15">
        <v>2.1017209685071672</v>
      </c>
      <c r="BE18" s="15">
        <f t="shared" si="2"/>
        <v>11.243801532068765</v>
      </c>
      <c r="BF18" s="15">
        <f t="shared" si="3"/>
        <v>8.893789143715064E-2</v>
      </c>
      <c r="BG18" s="15">
        <f t="shared" si="4"/>
        <v>5.0539354581580383E-2</v>
      </c>
      <c r="BH18" s="15">
        <f t="shared" si="5"/>
        <v>81.174272594740756</v>
      </c>
      <c r="BI18" s="15">
        <f t="shared" si="6"/>
        <v>0.98031047603685295</v>
      </c>
      <c r="BJ18" s="15">
        <f t="shared" si="7"/>
        <v>30.326746588562507</v>
      </c>
      <c r="BK18" s="15">
        <f t="shared" si="8"/>
        <v>3.7803932205631545E-3</v>
      </c>
      <c r="BL18" s="15">
        <f t="shared" si="9"/>
        <v>0.87031429517687542</v>
      </c>
      <c r="BM18" s="15">
        <f t="shared" si="10"/>
        <v>21.589937455630022</v>
      </c>
      <c r="BN18" s="15">
        <f t="shared" si="11"/>
        <v>2.9267000033633396E-2</v>
      </c>
      <c r="BO18" s="15">
        <f t="shared" si="12"/>
        <v>1.8654803784155267</v>
      </c>
      <c r="BP18" s="15">
        <f t="shared" si="13"/>
        <v>5.2383660160052428E-2</v>
      </c>
      <c r="BQ18" s="15">
        <f t="shared" si="14"/>
        <v>5.4438025292232455</v>
      </c>
      <c r="BR18" s="15">
        <f t="shared" si="15"/>
        <v>9.5929665884808237</v>
      </c>
      <c r="BS18" s="15">
        <f t="shared" si="16"/>
        <v>366.07104854648793</v>
      </c>
      <c r="BT18" s="15">
        <f t="shared" si="17"/>
        <v>8.0934916188905748E-2</v>
      </c>
      <c r="BU18" s="15">
        <f t="shared" si="18"/>
        <v>0.67783755274260737</v>
      </c>
      <c r="BV18" s="15">
        <f t="shared" si="19"/>
        <v>0.22171969722449542</v>
      </c>
      <c r="BW18" s="15">
        <f t="shared" si="20"/>
        <v>0.77748674750152014</v>
      </c>
      <c r="BX18" s="15">
        <f t="shared" si="21"/>
        <v>0.81351927644052757</v>
      </c>
      <c r="BY18" s="15">
        <f t="shared" si="22"/>
        <v>0.85914540491300639</v>
      </c>
      <c r="BZ18" s="15">
        <f t="shared" si="23"/>
        <v>1.0391939354525226</v>
      </c>
      <c r="CA18" s="15">
        <f t="shared" si="24"/>
        <v>1.0509468379454223</v>
      </c>
      <c r="CB18" s="15">
        <f t="shared" si="25"/>
        <v>0.91470606624485418</v>
      </c>
      <c r="CC18" s="15">
        <f t="shared" si="26"/>
        <v>0.44475214359566523</v>
      </c>
      <c r="CD18" s="15">
        <f t="shared" si="27"/>
        <v>0.74364082081246696</v>
      </c>
      <c r="CE18" s="15">
        <f t="shared" si="28"/>
        <v>0.87136818244104108</v>
      </c>
      <c r="CF18" s="15">
        <f t="shared" si="29"/>
        <v>0.84360801630609716</v>
      </c>
    </row>
    <row r="19" spans="1:84" x14ac:dyDescent="0.25">
      <c r="A19" s="16" t="s">
        <v>91</v>
      </c>
      <c r="B19" s="2" t="s">
        <v>105</v>
      </c>
      <c r="C19" s="1">
        <v>29.61</v>
      </c>
      <c r="D19" s="4" t="s">
        <v>85</v>
      </c>
      <c r="E19" s="5">
        <f t="shared" si="0"/>
        <v>2.9592805579542358</v>
      </c>
      <c r="F19" s="6">
        <f t="shared" si="1"/>
        <v>2.1955985479004378</v>
      </c>
      <c r="G19" s="7">
        <v>128.16932045133171</v>
      </c>
      <c r="H19" s="7"/>
      <c r="I19" s="15">
        <v>18.794420024436747</v>
      </c>
      <c r="J19" s="15">
        <v>55.617961776341438</v>
      </c>
      <c r="K19" s="15">
        <v>0.94175743820957336</v>
      </c>
      <c r="L19" s="15">
        <v>7.6838382493199964</v>
      </c>
      <c r="M19" s="15">
        <v>5.126151135679153E-2</v>
      </c>
      <c r="N19" s="15">
        <v>2.5884398820855123</v>
      </c>
      <c r="O19" s="15">
        <v>1.2301938663886154</v>
      </c>
      <c r="P19" s="15">
        <v>1.5325922512121344</v>
      </c>
      <c r="Q19" s="15">
        <v>2.7342303808495303</v>
      </c>
      <c r="R19" s="15">
        <v>6.3126598798848493E-2</v>
      </c>
      <c r="S19" s="15">
        <v>16.217879240470925</v>
      </c>
      <c r="T19" s="15">
        <v>6596.0703000000003</v>
      </c>
      <c r="U19" s="15"/>
      <c r="V19" s="15">
        <v>2.3332026642776733</v>
      </c>
      <c r="W19" s="15">
        <v>123.68542896484441</v>
      </c>
      <c r="X19" s="15">
        <v>96.625511719323441</v>
      </c>
      <c r="Y19" s="15">
        <v>19.324204392332707</v>
      </c>
      <c r="Z19" s="15">
        <v>38.598817667124564</v>
      </c>
      <c r="AA19" s="15">
        <v>35.974204927520255</v>
      </c>
      <c r="AB19" s="15">
        <v>107.80264222162309</v>
      </c>
      <c r="AC19" s="15">
        <v>22.665393307699546</v>
      </c>
      <c r="AD19" s="15">
        <v>155.10145652074422</v>
      </c>
      <c r="AE19" s="15">
        <v>248.79556269655123</v>
      </c>
      <c r="AF19" s="15">
        <v>29.404625881973626</v>
      </c>
      <c r="AG19" s="15">
        <v>137.82003038336623</v>
      </c>
      <c r="AH19" s="15">
        <v>18.517749912659507</v>
      </c>
      <c r="AI19" s="15">
        <v>0.58239117589127432</v>
      </c>
      <c r="AJ19" s="15">
        <v>5.6886912368955675</v>
      </c>
      <c r="AK19" s="15">
        <v>444.00699912510942</v>
      </c>
      <c r="AL19" s="15">
        <v>54.362810143730847</v>
      </c>
      <c r="AM19" s="15">
        <v>107.14196831384564</v>
      </c>
      <c r="AN19" s="15">
        <v>12.615365553275621</v>
      </c>
      <c r="AO19" s="15">
        <v>45.279751406577589</v>
      </c>
      <c r="AP19" s="15">
        <v>7.9721879200401746</v>
      </c>
      <c r="AQ19" s="15">
        <v>1.7294019471488178</v>
      </c>
      <c r="AR19" s="15">
        <v>7.2873246505649147</v>
      </c>
      <c r="AS19" s="15">
        <v>0.98325864048357681</v>
      </c>
      <c r="AT19" s="15">
        <v>5.188811559487764</v>
      </c>
      <c r="AU19" s="15">
        <v>1.1193583275528995</v>
      </c>
      <c r="AV19" s="15">
        <v>2.8093420525862047</v>
      </c>
      <c r="AW19" s="15">
        <v>0.43936777090638707</v>
      </c>
      <c r="AX19" s="15">
        <v>2.7072568648248905</v>
      </c>
      <c r="AY19" s="15">
        <v>0.38331161674382808</v>
      </c>
      <c r="AZ19" s="15">
        <v>3.8973302532631537</v>
      </c>
      <c r="BA19" s="15">
        <v>1.4482541521330847</v>
      </c>
      <c r="BB19" s="15">
        <v>16.156128497188554</v>
      </c>
      <c r="BC19" s="15">
        <v>2.4787510064173524</v>
      </c>
      <c r="BE19" s="15">
        <f t="shared" si="2"/>
        <v>8.5305109084363426</v>
      </c>
      <c r="BF19" s="15">
        <f t="shared" si="3"/>
        <v>0.11722627293179344</v>
      </c>
      <c r="BG19" s="15">
        <f t="shared" si="4"/>
        <v>5.0108353276402687E-2</v>
      </c>
      <c r="BH19" s="15">
        <f t="shared" si="5"/>
        <v>81.497863338863397</v>
      </c>
      <c r="BI19" s="15">
        <f t="shared" si="6"/>
        <v>0.99619242797613916</v>
      </c>
      <c r="BJ19" s="15">
        <f t="shared" si="7"/>
        <v>30.484402785255035</v>
      </c>
      <c r="BK19" s="15">
        <f t="shared" si="8"/>
        <v>3.3587947229427925E-3</v>
      </c>
      <c r="BL19" s="15">
        <f t="shared" si="9"/>
        <v>0.86290926878212948</v>
      </c>
      <c r="BM19" s="15">
        <f t="shared" si="10"/>
        <v>27.264875181621949</v>
      </c>
      <c r="BN19" s="15">
        <f t="shared" si="11"/>
        <v>3.0987451335771032E-2</v>
      </c>
      <c r="BO19" s="15">
        <f t="shared" si="12"/>
        <v>1.7840559866376817</v>
      </c>
      <c r="BP19" s="15">
        <f t="shared" si="13"/>
        <v>5.0857012469195766E-2</v>
      </c>
      <c r="BQ19" s="15">
        <f t="shared" si="14"/>
        <v>5.1411808182263519</v>
      </c>
      <c r="BR19" s="15">
        <f t="shared" si="15"/>
        <v>7.3330291759027872</v>
      </c>
      <c r="BS19" s="15">
        <f t="shared" si="16"/>
        <v>350.95897034458659</v>
      </c>
      <c r="BT19" s="15">
        <f t="shared" si="17"/>
        <v>8.1545067590244241E-2</v>
      </c>
      <c r="BU19" s="15">
        <f t="shared" si="18"/>
        <v>0.78551282298831482</v>
      </c>
      <c r="BV19" s="15">
        <f t="shared" si="19"/>
        <v>0.23475341921038659</v>
      </c>
      <c r="BW19" s="15">
        <f t="shared" si="20"/>
        <v>0.70573909259082734</v>
      </c>
      <c r="BX19" s="15">
        <f t="shared" si="21"/>
        <v>0.72352661285557518</v>
      </c>
      <c r="BY19" s="15">
        <f t="shared" si="22"/>
        <v>0.85183540847199368</v>
      </c>
      <c r="BZ19" s="15">
        <f t="shared" si="23"/>
        <v>1.0470446767249506</v>
      </c>
      <c r="CA19" s="15">
        <f t="shared" si="24"/>
        <v>1.0297566630031314</v>
      </c>
      <c r="CB19" s="15">
        <f t="shared" si="25"/>
        <v>0.84979038158985798</v>
      </c>
      <c r="CC19" s="15">
        <f t="shared" si="26"/>
        <v>0.39515232034621084</v>
      </c>
      <c r="CD19" s="15">
        <f t="shared" si="27"/>
        <v>0.56845187410099129</v>
      </c>
      <c r="CE19" s="15">
        <f t="shared" si="28"/>
        <v>0.86393712545521872</v>
      </c>
      <c r="CF19" s="15">
        <f t="shared" si="29"/>
        <v>0.79671173380231697</v>
      </c>
    </row>
    <row r="20" spans="1:84" x14ac:dyDescent="0.25">
      <c r="A20" s="16" t="s">
        <v>91</v>
      </c>
      <c r="B20" s="2" t="s">
        <v>106</v>
      </c>
      <c r="C20" s="1">
        <v>30.3</v>
      </c>
      <c r="D20" s="4" t="s">
        <v>85</v>
      </c>
      <c r="E20" s="5">
        <f t="shared" si="0"/>
        <v>2.9952690434793436</v>
      </c>
      <c r="F20" s="6">
        <f t="shared" si="1"/>
        <v>2.5937415009942302</v>
      </c>
      <c r="G20" s="7">
        <v>140.52225320756656</v>
      </c>
      <c r="H20" s="7"/>
      <c r="I20" s="15">
        <v>18.699392058021054</v>
      </c>
      <c r="J20" s="15">
        <v>56.009710163273958</v>
      </c>
      <c r="K20" s="15">
        <v>0.92393533529524885</v>
      </c>
      <c r="L20" s="15">
        <v>7.3854748788009932</v>
      </c>
      <c r="M20" s="15">
        <v>3.4108997996488435E-2</v>
      </c>
      <c r="N20" s="15">
        <v>2.6095412941677312</v>
      </c>
      <c r="O20" s="15">
        <v>1.4532733630070673</v>
      </c>
      <c r="P20" s="15">
        <v>1.5145617541390506</v>
      </c>
      <c r="Q20" s="15">
        <v>3.0217709334293783</v>
      </c>
      <c r="R20" s="15">
        <v>7.5417603237876635E-2</v>
      </c>
      <c r="S20" s="15">
        <v>16.873515009877949</v>
      </c>
      <c r="T20" s="15">
        <v>7865.6235999999999</v>
      </c>
      <c r="U20" s="15"/>
      <c r="V20" s="15">
        <v>2.7819346202072213</v>
      </c>
      <c r="W20" s="15">
        <v>133.01450024929738</v>
      </c>
      <c r="X20" s="15">
        <v>94.814578716783203</v>
      </c>
      <c r="Y20" s="15">
        <v>20.824167838108529</v>
      </c>
      <c r="Z20" s="15">
        <v>41.851749885731152</v>
      </c>
      <c r="AA20" s="15">
        <v>38.027889544176816</v>
      </c>
      <c r="AB20" s="15">
        <v>159.33854587939251</v>
      </c>
      <c r="AC20" s="15">
        <v>23.181622721239759</v>
      </c>
      <c r="AD20" s="15">
        <v>167.14817159031659</v>
      </c>
      <c r="AE20" s="15">
        <v>291.88995739264675</v>
      </c>
      <c r="AF20" s="15">
        <v>28.495941262704303</v>
      </c>
      <c r="AG20" s="15">
        <v>159.53894584683064</v>
      </c>
      <c r="AH20" s="15">
        <v>17.678726062672268</v>
      </c>
      <c r="AI20" s="15">
        <v>0.56474295844002365</v>
      </c>
      <c r="AJ20" s="15">
        <v>6.1591923236433805</v>
      </c>
      <c r="AK20" s="15">
        <v>436.55584718576847</v>
      </c>
      <c r="AL20" s="15">
        <v>52.648712372012852</v>
      </c>
      <c r="AM20" s="15">
        <v>108.04316243984997</v>
      </c>
      <c r="AN20" s="15">
        <v>12.443796581751073</v>
      </c>
      <c r="AO20" s="15">
        <v>44.362390224149685</v>
      </c>
      <c r="AP20" s="15">
        <v>8.0108928058152511</v>
      </c>
      <c r="AQ20" s="15">
        <v>1.6903477051460361</v>
      </c>
      <c r="AR20" s="15">
        <v>7.3272019708079394</v>
      </c>
      <c r="AS20" s="15">
        <v>0.95006023554172825</v>
      </c>
      <c r="AT20" s="15">
        <v>5.1369539483700146</v>
      </c>
      <c r="AU20" s="15">
        <v>1.0930204845516549</v>
      </c>
      <c r="AV20" s="15">
        <v>2.7605178945641993</v>
      </c>
      <c r="AW20" s="15">
        <v>0.43936777090638707</v>
      </c>
      <c r="AX20" s="15">
        <v>2.6334225866933028</v>
      </c>
      <c r="AY20" s="15">
        <v>0.39964318938704879</v>
      </c>
      <c r="AZ20" s="15">
        <v>4.4241824640447556</v>
      </c>
      <c r="BA20" s="15">
        <v>1.3399161562783868</v>
      </c>
      <c r="BB20" s="15">
        <v>17.006977891402325</v>
      </c>
      <c r="BC20" s="15">
        <v>3.0123026527550034</v>
      </c>
      <c r="BE20" s="15">
        <f t="shared" si="2"/>
        <v>9.3807933934860728</v>
      </c>
      <c r="BF20" s="15">
        <f t="shared" si="3"/>
        <v>0.10660079143139319</v>
      </c>
      <c r="BG20" s="15">
        <f t="shared" si="4"/>
        <v>4.940991302970886E-2</v>
      </c>
      <c r="BH20" s="15">
        <f t="shared" si="5"/>
        <v>80.476904692075507</v>
      </c>
      <c r="BI20" s="15">
        <f t="shared" si="6"/>
        <v>1.0079096075385743</v>
      </c>
      <c r="BJ20" s="15">
        <f t="shared" si="7"/>
        <v>30.782121020705212</v>
      </c>
      <c r="BK20" s="15">
        <f t="shared" si="8"/>
        <v>4.0331580301578018E-3</v>
      </c>
      <c r="BL20" s="15">
        <f t="shared" si="9"/>
        <v>0.9023563417207513</v>
      </c>
      <c r="BM20" s="15">
        <f t="shared" si="10"/>
        <v>27.138001674129008</v>
      </c>
      <c r="BN20" s="15">
        <f t="shared" si="11"/>
        <v>3.020114005245313E-2</v>
      </c>
      <c r="BO20" s="15">
        <f t="shared" si="12"/>
        <v>1.9951454109886049</v>
      </c>
      <c r="BP20" s="15">
        <f t="shared" si="13"/>
        <v>5.2262551725720294E-2</v>
      </c>
      <c r="BQ20" s="15">
        <f t="shared" si="14"/>
        <v>5.0704631692083666</v>
      </c>
      <c r="BR20" s="15">
        <f t="shared" si="15"/>
        <v>8.5317718004846501</v>
      </c>
      <c r="BS20" s="15">
        <f t="shared" si="16"/>
        <v>420.635257851929</v>
      </c>
      <c r="BT20" s="15">
        <f t="shared" si="17"/>
        <v>8.0995240350040326E-2</v>
      </c>
      <c r="BU20" s="15">
        <f t="shared" si="18"/>
        <v>0.95944574428378882</v>
      </c>
      <c r="BV20" s="15">
        <f t="shared" si="19"/>
        <v>0.22879651554888733</v>
      </c>
      <c r="BW20" s="15">
        <f t="shared" si="20"/>
        <v>0.76910429244967859</v>
      </c>
      <c r="BX20" s="15">
        <f t="shared" si="21"/>
        <v>0.76871785872255283</v>
      </c>
      <c r="BY20" s="15">
        <f t="shared" si="22"/>
        <v>0.89077625046471021</v>
      </c>
      <c r="BZ20" s="15">
        <f t="shared" si="23"/>
        <v>1.107787608092212</v>
      </c>
      <c r="CA20" s="15">
        <f t="shared" si="24"/>
        <v>1.04369527860445</v>
      </c>
      <c r="CB20" s="15">
        <f t="shared" si="25"/>
        <v>0.89049951496422863</v>
      </c>
      <c r="CC20" s="15">
        <f t="shared" si="26"/>
        <v>0.47448918001856488</v>
      </c>
      <c r="CD20" s="15">
        <f t="shared" si="27"/>
        <v>0.66137765895229839</v>
      </c>
      <c r="CE20" s="15">
        <f t="shared" si="28"/>
        <v>0.85189505223635964</v>
      </c>
      <c r="CF20" s="15">
        <f t="shared" si="29"/>
        <v>0.78575285436360864</v>
      </c>
    </row>
    <row r="21" spans="1:84" x14ac:dyDescent="0.25">
      <c r="A21" s="16" t="s">
        <v>91</v>
      </c>
      <c r="B21" s="2" t="s">
        <v>107</v>
      </c>
      <c r="C21" s="1">
        <v>31.14</v>
      </c>
      <c r="D21" s="4" t="s">
        <v>85</v>
      </c>
      <c r="E21" s="5">
        <f t="shared" si="0"/>
        <v>3.0717088843473133</v>
      </c>
      <c r="F21" s="6">
        <f t="shared" si="1"/>
        <v>1.9834493831132349</v>
      </c>
      <c r="G21" s="7">
        <v>132.00275261602633</v>
      </c>
      <c r="H21" s="7"/>
      <c r="I21" s="15">
        <v>18.435425484644135</v>
      </c>
      <c r="J21" s="15">
        <v>56.628260247904265</v>
      </c>
      <c r="K21" s="15">
        <v>0.97740164403822261</v>
      </c>
      <c r="L21" s="15">
        <v>7.7348740890140366</v>
      </c>
      <c r="M21" s="15">
        <v>4.1166032064727423E-2</v>
      </c>
      <c r="N21" s="15">
        <v>2.6447103143047626</v>
      </c>
      <c r="O21" s="15">
        <v>1.1113266893583456</v>
      </c>
      <c r="P21" s="15">
        <v>1.5041230453072651</v>
      </c>
      <c r="Q21" s="15">
        <v>3.014504565674653</v>
      </c>
      <c r="R21" s="15">
        <v>8.6332015179733615E-2</v>
      </c>
      <c r="S21" s="15">
        <v>16.491060811057185</v>
      </c>
      <c r="T21" s="15">
        <v>6523.9821000000002</v>
      </c>
      <c r="U21" s="15"/>
      <c r="V21" s="15">
        <v>2.451236466744402</v>
      </c>
      <c r="W21" s="15">
        <v>120.87667632006287</v>
      </c>
      <c r="X21" s="15">
        <v>92.905757443835356</v>
      </c>
      <c r="Y21" s="15">
        <v>21.418309202993758</v>
      </c>
      <c r="Z21" s="15">
        <v>42.684817892935278</v>
      </c>
      <c r="AA21" s="15">
        <v>38.265997905528302</v>
      </c>
      <c r="AB21" s="15">
        <v>125.21614091848659</v>
      </c>
      <c r="AC21" s="15">
        <v>22.44136922257832</v>
      </c>
      <c r="AD21" s="15">
        <v>159.81975325632672</v>
      </c>
      <c r="AE21" s="15">
        <v>273.89110519260686</v>
      </c>
      <c r="AF21" s="15">
        <v>32.222569195662764</v>
      </c>
      <c r="AG21" s="15">
        <v>162.94190956000017</v>
      </c>
      <c r="AH21" s="15">
        <v>18.764521633243987</v>
      </c>
      <c r="AI21" s="15">
        <v>0.55812487689580459</v>
      </c>
      <c r="AJ21" s="15">
        <v>5.7740476287391971</v>
      </c>
      <c r="AK21" s="15">
        <v>424.30737824438614</v>
      </c>
      <c r="AL21" s="15">
        <v>54.382741513169435</v>
      </c>
      <c r="AM21" s="15">
        <v>108.64395852385283</v>
      </c>
      <c r="AN21" s="15">
        <v>12.746565355029688</v>
      </c>
      <c r="AO21" s="15">
        <v>45.69854672899033</v>
      </c>
      <c r="AP21" s="15">
        <v>8.3755335718015029</v>
      </c>
      <c r="AQ21" s="15">
        <v>1.7584422809457581</v>
      </c>
      <c r="AR21" s="15">
        <v>7.6963228069036216</v>
      </c>
      <c r="AS21" s="15">
        <v>1.0643018054886781</v>
      </c>
      <c r="AT21" s="15">
        <v>5.7511107545488525</v>
      </c>
      <c r="AU21" s="15">
        <v>1.1720340135553891</v>
      </c>
      <c r="AV21" s="15">
        <v>3.1364639113336428</v>
      </c>
      <c r="AW21" s="15">
        <v>0.46148697218771551</v>
      </c>
      <c r="AX21" s="15">
        <v>2.8204694246266588</v>
      </c>
      <c r="AY21" s="15">
        <v>0.40828931608051855</v>
      </c>
      <c r="AZ21" s="15">
        <v>4.6148715104843649</v>
      </c>
      <c r="BA21" s="15">
        <v>1.4032836632877383</v>
      </c>
      <c r="BB21" s="15">
        <v>16.156128497188554</v>
      </c>
      <c r="BC21" s="15">
        <v>2.3872006316767589</v>
      </c>
      <c r="BE21" s="15">
        <f t="shared" si="2"/>
        <v>10.085455162624813</v>
      </c>
      <c r="BF21" s="15">
        <f t="shared" si="3"/>
        <v>9.91526890829727E-2</v>
      </c>
      <c r="BG21" s="15">
        <f t="shared" si="4"/>
        <v>5.3017579922543877E-2</v>
      </c>
      <c r="BH21" s="15">
        <f t="shared" si="5"/>
        <v>80.314467374640031</v>
      </c>
      <c r="BI21" s="15">
        <f t="shared" si="6"/>
        <v>0.9796900685949772</v>
      </c>
      <c r="BJ21" s="15">
        <f t="shared" si="7"/>
        <v>28.735430975322974</v>
      </c>
      <c r="BK21" s="15">
        <f t="shared" si="8"/>
        <v>4.6829412888595512E-3</v>
      </c>
      <c r="BL21" s="15">
        <f t="shared" si="9"/>
        <v>0.89453106600623256</v>
      </c>
      <c r="BM21" s="15">
        <f t="shared" si="10"/>
        <v>27.678980765737894</v>
      </c>
      <c r="BN21" s="15">
        <f t="shared" si="11"/>
        <v>3.027458614181143E-2</v>
      </c>
      <c r="BO21" s="15">
        <f t="shared" si="12"/>
        <v>2.0041608797097075</v>
      </c>
      <c r="BP21" s="15">
        <f t="shared" si="13"/>
        <v>5.2087746394057721E-2</v>
      </c>
      <c r="BQ21" s="15">
        <f t="shared" si="14"/>
        <v>5.0395233633865191</v>
      </c>
      <c r="BR21" s="15">
        <f t="shared" si="15"/>
        <v>8.8385217740552466</v>
      </c>
      <c r="BS21" s="15">
        <f t="shared" si="16"/>
        <v>353.88291446997948</v>
      </c>
      <c r="BT21" s="15">
        <f t="shared" si="17"/>
        <v>8.1588735044934593E-2</v>
      </c>
      <c r="BU21" s="15">
        <f t="shared" si="18"/>
        <v>0.77123203210175639</v>
      </c>
      <c r="BV21" s="15">
        <f t="shared" si="19"/>
        <v>0.22935292531675325</v>
      </c>
      <c r="BW21" s="15">
        <f t="shared" si="20"/>
        <v>0.79564505641869976</v>
      </c>
      <c r="BX21" s="15">
        <f t="shared" si="21"/>
        <v>0.7846068801015571</v>
      </c>
      <c r="BY21" s="15">
        <f t="shared" si="22"/>
        <v>0.88305139783438558</v>
      </c>
      <c r="BZ21" s="15">
        <f t="shared" si="23"/>
        <v>1.0674338628696518</v>
      </c>
      <c r="CA21" s="15">
        <f t="shared" si="24"/>
        <v>1.0645261496279601</v>
      </c>
      <c r="CB21" s="15">
        <f t="shared" si="25"/>
        <v>0.92279154885025771</v>
      </c>
      <c r="CC21" s="15">
        <f t="shared" si="26"/>
        <v>0.55093426927759426</v>
      </c>
      <c r="CD21" s="15">
        <f t="shared" si="27"/>
        <v>0.68515672667094929</v>
      </c>
      <c r="CE21" s="15">
        <f t="shared" si="28"/>
        <v>0.91409620556110127</v>
      </c>
      <c r="CF21" s="15">
        <f t="shared" si="29"/>
        <v>0.78095821530861909</v>
      </c>
    </row>
    <row r="22" spans="1:84" x14ac:dyDescent="0.25">
      <c r="A22" s="16" t="s">
        <v>91</v>
      </c>
      <c r="B22" s="2" t="s">
        <v>108</v>
      </c>
      <c r="C22" s="1">
        <v>32.620000000000005</v>
      </c>
      <c r="D22" s="4" t="s">
        <v>85</v>
      </c>
      <c r="E22" s="5">
        <f t="shared" si="0"/>
        <v>3.2191971031140021</v>
      </c>
      <c r="F22" s="6">
        <f t="shared" si="1"/>
        <v>3.2040336188752256</v>
      </c>
      <c r="G22" s="7">
        <v>122.00574371692332</v>
      </c>
      <c r="H22" s="7"/>
      <c r="I22" s="15">
        <v>17.87581634908506</v>
      </c>
      <c r="J22" s="15">
        <v>57.545776206772544</v>
      </c>
      <c r="K22" s="15">
        <v>0.90920865025551745</v>
      </c>
      <c r="L22" s="15">
        <v>6.5051066440788015</v>
      </c>
      <c r="M22" s="15">
        <v>3.7833543754725682E-2</v>
      </c>
      <c r="N22" s="15">
        <v>2.3712711827393438</v>
      </c>
      <c r="O22" s="15">
        <v>1.7952200366557891</v>
      </c>
      <c r="P22" s="15">
        <v>1.6673464924951829</v>
      </c>
      <c r="Q22" s="15">
        <v>2.8224648464426245</v>
      </c>
      <c r="R22" s="15">
        <v>7.3156058421095446E-2</v>
      </c>
      <c r="S22" s="15">
        <v>14.633426131070623</v>
      </c>
      <c r="T22" s="15">
        <v>4369.3459000000003</v>
      </c>
      <c r="U22" s="15"/>
      <c r="V22" s="15">
        <v>2.2283967879494564</v>
      </c>
      <c r="W22" s="15">
        <v>109.34072795756724</v>
      </c>
      <c r="X22" s="15">
        <v>96.400368697386014</v>
      </c>
      <c r="Y22" s="15">
        <v>17.600220431928022</v>
      </c>
      <c r="Z22" s="15">
        <v>35.722749547015077</v>
      </c>
      <c r="AA22" s="15">
        <v>36.916717191203219</v>
      </c>
      <c r="AB22" s="15">
        <v>115.45250292082325</v>
      </c>
      <c r="AC22" s="15">
        <v>21.438130928339795</v>
      </c>
      <c r="AD22" s="15">
        <v>149.07809898595804</v>
      </c>
      <c r="AE22" s="15">
        <v>329.01901821672897</v>
      </c>
      <c r="AF22" s="15">
        <v>27.607676522519682</v>
      </c>
      <c r="AG22" s="15">
        <v>175.95324140447192</v>
      </c>
      <c r="AH22" s="15">
        <v>18.024206471490544</v>
      </c>
      <c r="AI22" s="15">
        <v>0.59673035257041562</v>
      </c>
      <c r="AJ22" s="15">
        <v>5.1401202795590688</v>
      </c>
      <c r="AK22" s="15">
        <v>478.20064158646841</v>
      </c>
      <c r="AL22" s="15">
        <v>50.376536256014568</v>
      </c>
      <c r="AM22" s="15">
        <v>100.4330787091469</v>
      </c>
      <c r="AN22" s="15">
        <v>11.908905082292186</v>
      </c>
      <c r="AO22" s="15">
        <v>42.986348450507819</v>
      </c>
      <c r="AP22" s="15">
        <v>7.6360665435724018</v>
      </c>
      <c r="AQ22" s="15">
        <v>1.6482892906815019</v>
      </c>
      <c r="AR22" s="15">
        <v>6.7372221302893536</v>
      </c>
      <c r="AS22" s="15">
        <v>0.91881467794939997</v>
      </c>
      <c r="AT22" s="15">
        <v>4.9305403198032867</v>
      </c>
      <c r="AU22" s="15">
        <v>1.0352798287412339</v>
      </c>
      <c r="AV22" s="15">
        <v>2.7458706471575973</v>
      </c>
      <c r="AW22" s="15">
        <v>0.4041781325042737</v>
      </c>
      <c r="AX22" s="15">
        <v>2.5723862501045236</v>
      </c>
      <c r="AY22" s="15">
        <v>0.39003638194986012</v>
      </c>
      <c r="AZ22" s="15">
        <v>4.8193216221309561</v>
      </c>
      <c r="BA22" s="15">
        <v>1.360357287571726</v>
      </c>
      <c r="BB22" s="15">
        <v>15.285259117228577</v>
      </c>
      <c r="BC22" s="15">
        <v>1.9619343748172293</v>
      </c>
      <c r="BE22" s="15">
        <f t="shared" si="2"/>
        <v>11.511302494450263</v>
      </c>
      <c r="BF22" s="15">
        <f t="shared" si="3"/>
        <v>8.6871142555945524E-2</v>
      </c>
      <c r="BG22" s="15">
        <f t="shared" si="4"/>
        <v>5.0862496710649727E-2</v>
      </c>
      <c r="BH22" s="15">
        <f t="shared" si="5"/>
        <v>79.925395336245487</v>
      </c>
      <c r="BI22" s="15">
        <f t="shared" si="6"/>
        <v>1.0445441129315534</v>
      </c>
      <c r="BJ22" s="15">
        <f t="shared" si="7"/>
        <v>29.847280335385467</v>
      </c>
      <c r="BK22" s="15">
        <f t="shared" si="8"/>
        <v>4.0924597228165077E-3</v>
      </c>
      <c r="BL22" s="15">
        <f t="shared" si="9"/>
        <v>0.81861582404428801</v>
      </c>
      <c r="BM22" s="15">
        <f t="shared" si="10"/>
        <v>29.002842516896568</v>
      </c>
      <c r="BN22" s="15">
        <f t="shared" si="11"/>
        <v>3.3381991676198784E-2</v>
      </c>
      <c r="BO22" s="15">
        <f t="shared" si="12"/>
        <v>1.6927884270886058</v>
      </c>
      <c r="BP22" s="15">
        <f t="shared" si="13"/>
        <v>5.044375471916844E-2</v>
      </c>
      <c r="BQ22" s="15">
        <f t="shared" si="14"/>
        <v>5.3927813317639108</v>
      </c>
      <c r="BR22" s="15">
        <f t="shared" si="15"/>
        <v>9.8430884480124874</v>
      </c>
      <c r="BS22" s="15">
        <f t="shared" si="16"/>
        <v>244.4277684819489</v>
      </c>
      <c r="BT22" s="15">
        <f t="shared" si="17"/>
        <v>9.3273865648128729E-2</v>
      </c>
      <c r="BU22" s="15">
        <f t="shared" si="18"/>
        <v>0.65368406189293371</v>
      </c>
      <c r="BV22" s="15">
        <f t="shared" si="19"/>
        <v>0.25289387633483928</v>
      </c>
      <c r="BW22" s="15">
        <f t="shared" si="20"/>
        <v>0.68671746980821902</v>
      </c>
      <c r="BX22" s="15">
        <f t="shared" si="21"/>
        <v>0.78063752615818882</v>
      </c>
      <c r="BY22" s="15">
        <f t="shared" si="22"/>
        <v>0.80811038898745124</v>
      </c>
      <c r="BZ22" s="15">
        <f t="shared" si="23"/>
        <v>1.0415107670622088</v>
      </c>
      <c r="CA22" s="15">
        <f t="shared" si="24"/>
        <v>1.0148802715557801</v>
      </c>
      <c r="CB22" s="15">
        <f t="shared" si="25"/>
        <v>0.9091341954522435</v>
      </c>
      <c r="CC22" s="15">
        <f t="shared" si="26"/>
        <v>0.48146584974311851</v>
      </c>
      <c r="CD22" s="15">
        <f t="shared" si="27"/>
        <v>0.76303011224903006</v>
      </c>
      <c r="CE22" s="15">
        <f t="shared" si="28"/>
        <v>0.876939598459478</v>
      </c>
      <c r="CF22" s="15">
        <f t="shared" si="29"/>
        <v>0.83570143061582369</v>
      </c>
    </row>
    <row r="23" spans="1:84" x14ac:dyDescent="0.25">
      <c r="A23" s="16" t="s">
        <v>91</v>
      </c>
      <c r="B23" s="2" t="s">
        <v>109</v>
      </c>
      <c r="C23" s="1">
        <v>33.56</v>
      </c>
      <c r="D23" s="4" t="s">
        <v>85</v>
      </c>
      <c r="E23" s="5">
        <f t="shared" si="0"/>
        <v>2.9303261947195343</v>
      </c>
      <c r="F23" s="6">
        <f t="shared" si="1"/>
        <v>9.5481654918952863</v>
      </c>
      <c r="G23" s="7">
        <v>110.83437239291058</v>
      </c>
      <c r="H23" s="7"/>
      <c r="I23" s="15">
        <v>16.978329999603531</v>
      </c>
      <c r="J23" s="15">
        <v>49.752045140430724</v>
      </c>
      <c r="K23" s="15">
        <v>0.80058762301979181</v>
      </c>
      <c r="L23" s="15">
        <v>6.4952920595222556</v>
      </c>
      <c r="M23" s="15">
        <v>4.0381917168256426E-2</v>
      </c>
      <c r="N23" s="15">
        <v>2.3835803397873043</v>
      </c>
      <c r="O23" s="15">
        <v>5.3498371251089294</v>
      </c>
      <c r="P23" s="15">
        <v>1.2279717480300323</v>
      </c>
      <c r="Q23" s="15">
        <v>2.1778342213448423</v>
      </c>
      <c r="R23" s="15">
        <v>6.2143318443726253E-2</v>
      </c>
      <c r="S23" s="15">
        <v>14.669850340482123</v>
      </c>
      <c r="T23" s="15">
        <v>9023.0397000000012</v>
      </c>
      <c r="U23" s="15"/>
      <c r="V23" s="15">
        <v>2.1999058701126599</v>
      </c>
      <c r="W23" s="15">
        <v>113.55385692473956</v>
      </c>
      <c r="X23" s="15">
        <v>105.32777895855742</v>
      </c>
      <c r="Y23" s="15">
        <v>17.941121215058896</v>
      </c>
      <c r="Z23" s="15">
        <v>40.532725540991279</v>
      </c>
      <c r="AA23" s="15">
        <v>32.551397233092651</v>
      </c>
      <c r="AB23" s="15">
        <v>114.6472544261706</v>
      </c>
      <c r="AC23" s="15">
        <v>21.75955678960068</v>
      </c>
      <c r="AD23" s="15">
        <v>132.01191930406387</v>
      </c>
      <c r="AE23" s="15">
        <v>590.56805332930855</v>
      </c>
      <c r="AF23" s="15">
        <v>22.431237174547242</v>
      </c>
      <c r="AG23" s="15">
        <v>129.1124467643736</v>
      </c>
      <c r="AH23" s="15">
        <v>16.069774444461448</v>
      </c>
      <c r="AI23" s="15">
        <v>0.67835335828245025</v>
      </c>
      <c r="AJ23" s="15">
        <v>5.5419198801888383</v>
      </c>
      <c r="AK23" s="15">
        <v>314.58151064450277</v>
      </c>
      <c r="AL23" s="15">
        <v>42.97203250958156</v>
      </c>
      <c r="AM23" s="15">
        <v>86.474583024146824</v>
      </c>
      <c r="AN23" s="15">
        <v>10.213399951931942</v>
      </c>
      <c r="AO23" s="15">
        <v>36.405279098307595</v>
      </c>
      <c r="AP23" s="15">
        <v>6.4260295882884195</v>
      </c>
      <c r="AQ23" s="15">
        <v>1.3348539638386647</v>
      </c>
      <c r="AR23" s="15">
        <v>5.6656469606819408</v>
      </c>
      <c r="AS23" s="15">
        <v>0.74794053486635548</v>
      </c>
      <c r="AT23" s="15">
        <v>4.0662468011741266</v>
      </c>
      <c r="AU23" s="15">
        <v>0.84787594584776194</v>
      </c>
      <c r="AV23" s="15">
        <v>2.2244286394825772</v>
      </c>
      <c r="AW23" s="15">
        <v>0.3368151104202281</v>
      </c>
      <c r="AX23" s="15">
        <v>2.2002614883213201</v>
      </c>
      <c r="AY23" s="15">
        <v>0.29588966906541114</v>
      </c>
      <c r="AZ23" s="15">
        <v>3.6643750779735278</v>
      </c>
      <c r="BA23" s="15">
        <v>1.1610562574616683</v>
      </c>
      <c r="BB23" s="15">
        <v>14.744719502081006</v>
      </c>
      <c r="BC23" s="15">
        <v>2.1440507116667966</v>
      </c>
      <c r="BE23" s="15">
        <f t="shared" si="2"/>
        <v>8.756521054615602</v>
      </c>
      <c r="BF23" s="15">
        <f t="shared" si="3"/>
        <v>0.11420060475648551</v>
      </c>
      <c r="BG23" s="15">
        <f t="shared" si="4"/>
        <v>4.7153496429771756E-2</v>
      </c>
      <c r="BH23" s="15">
        <f t="shared" si="5"/>
        <v>83.291879653089055</v>
      </c>
      <c r="BI23" s="15">
        <f t="shared" si="6"/>
        <v>1.005103607730222</v>
      </c>
      <c r="BJ23" s="15">
        <f t="shared" si="7"/>
        <v>30.903125142059153</v>
      </c>
      <c r="BK23" s="15">
        <f t="shared" si="8"/>
        <v>3.6601549413386E-3</v>
      </c>
      <c r="BL23" s="15">
        <f t="shared" si="9"/>
        <v>0.86403376190854375</v>
      </c>
      <c r="BM23" s="15">
        <f t="shared" si="10"/>
        <v>23.820611296813915</v>
      </c>
      <c r="BN23" s="15">
        <f t="shared" si="11"/>
        <v>3.9954068409454334E-2</v>
      </c>
      <c r="BO23" s="15">
        <f t="shared" si="12"/>
        <v>1.7735214387779052</v>
      </c>
      <c r="BP23" s="15">
        <f t="shared" si="13"/>
        <v>4.9819468579767122E-2</v>
      </c>
      <c r="BQ23" s="15">
        <f t="shared" si="14"/>
        <v>6.2036595449032372</v>
      </c>
      <c r="BR23" s="15">
        <f t="shared" si="15"/>
        <v>7.6045433660076442</v>
      </c>
      <c r="BS23" s="15">
        <f t="shared" si="16"/>
        <v>531.44447658931722</v>
      </c>
      <c r="BT23" s="15">
        <f t="shared" si="17"/>
        <v>7.2325826395099352E-2</v>
      </c>
      <c r="BU23" s="15">
        <f t="shared" si="18"/>
        <v>0.75212389518699663</v>
      </c>
      <c r="BV23" s="15">
        <f t="shared" si="19"/>
        <v>0.3026823364352601</v>
      </c>
      <c r="BW23" s="15">
        <f t="shared" si="20"/>
        <v>0.82037031810457361</v>
      </c>
      <c r="BX23" s="15">
        <f t="shared" si="21"/>
        <v>0.72471441295090899</v>
      </c>
      <c r="BY23" s="15">
        <f t="shared" si="22"/>
        <v>0.85294547078829597</v>
      </c>
      <c r="BZ23" s="15">
        <f t="shared" si="23"/>
        <v>1.0577873949999914</v>
      </c>
      <c r="CA23" s="15">
        <f t="shared" si="24"/>
        <v>0.92002033083514556</v>
      </c>
      <c r="CB23" s="15">
        <f t="shared" si="25"/>
        <v>0.72614539894952512</v>
      </c>
      <c r="CC23" s="15">
        <f t="shared" si="26"/>
        <v>0.43060646368689409</v>
      </c>
      <c r="CD23" s="15">
        <f t="shared" si="27"/>
        <v>0.58949948573702671</v>
      </c>
      <c r="CE23" s="15">
        <f t="shared" si="28"/>
        <v>0.81299131775468536</v>
      </c>
      <c r="CF23" s="15">
        <f t="shared" si="29"/>
        <v>0.9613605369445587</v>
      </c>
    </row>
    <row r="24" spans="1:84" x14ac:dyDescent="0.25"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</row>
    <row r="25" spans="1:84" x14ac:dyDescent="0.25"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</row>
    <row r="26" spans="1:84" x14ac:dyDescent="0.25"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</row>
    <row r="27" spans="1:84" x14ac:dyDescent="0.25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</row>
  </sheetData>
  <mergeCells count="40">
    <mergeCell ref="G1:G3"/>
    <mergeCell ref="A1:A3"/>
    <mergeCell ref="B1:B3"/>
    <mergeCell ref="C1:C3"/>
    <mergeCell ref="E1:E3"/>
    <mergeCell ref="F1:F3"/>
    <mergeCell ref="D1:D3"/>
    <mergeCell ref="BI2:BI3"/>
    <mergeCell ref="BJ2:BJ3"/>
    <mergeCell ref="BK2:BK3"/>
    <mergeCell ref="BL2:BL3"/>
    <mergeCell ref="I1:T1"/>
    <mergeCell ref="V1:BC1"/>
    <mergeCell ref="BE2:BE3"/>
    <mergeCell ref="BF2:BF3"/>
    <mergeCell ref="BG2:BG3"/>
    <mergeCell ref="BH2:BH3"/>
    <mergeCell ref="BY2:BY3"/>
    <mergeCell ref="BM2:BM3"/>
    <mergeCell ref="BN2:BN3"/>
    <mergeCell ref="BO2:BO3"/>
    <mergeCell ref="BQ2:BQ3"/>
    <mergeCell ref="BR2:BR3"/>
    <mergeCell ref="BS2:BS3"/>
    <mergeCell ref="CF2:CF3"/>
    <mergeCell ref="BE1:CF1"/>
    <mergeCell ref="H1:H3"/>
    <mergeCell ref="U1:U3"/>
    <mergeCell ref="BP2:BP3"/>
    <mergeCell ref="BZ2:BZ3"/>
    <mergeCell ref="CA2:CA3"/>
    <mergeCell ref="CB2:CB3"/>
    <mergeCell ref="CC2:CC3"/>
    <mergeCell ref="CD2:CD3"/>
    <mergeCell ref="CE2:CE3"/>
    <mergeCell ref="BT2:BT3"/>
    <mergeCell ref="BU2:BU3"/>
    <mergeCell ref="BV2:BV3"/>
    <mergeCell ref="BW2:BW3"/>
    <mergeCell ref="BX2:BX3"/>
  </mergeCells>
  <conditionalFormatting sqref="E1">
    <cfRule type="cellIs" dxfId="15" priority="197" operator="greaterThan">
      <formula>10</formula>
    </cfRule>
    <cfRule type="cellIs" dxfId="14" priority="198" operator="between">
      <formula>6</formula>
      <formula>10</formula>
    </cfRule>
    <cfRule type="cellIs" dxfId="13" priority="199" operator="between">
      <formula>3.5</formula>
      <formula>6</formula>
    </cfRule>
    <cfRule type="cellIs" dxfId="12" priority="200" operator="lessThan">
      <formula>3.5</formula>
    </cfRule>
  </conditionalFormatting>
  <conditionalFormatting sqref="F1">
    <cfRule type="cellIs" dxfId="11" priority="193" operator="greaterThan">
      <formula>90</formula>
    </cfRule>
    <cfRule type="cellIs" dxfId="10" priority="194" operator="between">
      <formula>50</formula>
      <formula>90</formula>
    </cfRule>
    <cfRule type="cellIs" dxfId="9" priority="195" operator="between">
      <formula>10</formula>
      <formula>50</formula>
    </cfRule>
    <cfRule type="cellIs" dxfId="8" priority="196" operator="lessThan">
      <formula>10</formula>
    </cfRule>
  </conditionalFormatting>
  <conditionalFormatting sqref="E4:E23">
    <cfRule type="cellIs" dxfId="7" priority="13" operator="greaterThan">
      <formula>10</formula>
    </cfRule>
    <cfRule type="cellIs" dxfId="6" priority="14" operator="between">
      <formula>6</formula>
      <formula>10</formula>
    </cfRule>
    <cfRule type="cellIs" dxfId="5" priority="15" operator="between">
      <formula>3.5</formula>
      <formula>6</formula>
    </cfRule>
    <cfRule type="cellIs" dxfId="4" priority="16" operator="lessThan">
      <formula>3.5</formula>
    </cfRule>
  </conditionalFormatting>
  <conditionalFormatting sqref="F4:F23">
    <cfRule type="cellIs" dxfId="3" priority="9" operator="greaterThan">
      <formula>90</formula>
    </cfRule>
    <cfRule type="cellIs" dxfId="2" priority="10" operator="between">
      <formula>50</formula>
      <formula>90</formula>
    </cfRule>
    <cfRule type="cellIs" dxfId="1" priority="11" operator="between">
      <formula>10</formula>
      <formula>50</formula>
    </cfRule>
    <cfRule type="cellIs" dxfId="0" priority="12" operator="lessThan">
      <formula>10</formula>
    </cfRule>
  </conditionalFormatting>
  <pageMargins left="0.7" right="0.7" top="0.75" bottom="0.75" header="0.3" footer="0.3"/>
  <pageSetup orientation="portrait" r:id="rId1"/>
  <ignoredErrors>
    <ignoredError sqref="B4:B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2019-07-13T09:06:25Z</dcterms:created>
  <dcterms:modified xsi:type="dcterms:W3CDTF">2020-08-17T16:50:25Z</dcterms:modified>
</cp:coreProperties>
</file>